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defaultThemeVersion="124226"/>
  <mc:AlternateContent xmlns:mc="http://schemas.openxmlformats.org/markup-compatibility/2006">
    <mc:Choice Requires="x15">
      <x15ac:absPath xmlns:x15ac="http://schemas.microsoft.com/office/spreadsheetml/2010/11/ac" url="Z:\Estimating &amp; Procurement\"/>
    </mc:Choice>
  </mc:AlternateContent>
  <bookViews>
    <workbookView xWindow="0" yWindow="0" windowWidth="23040" windowHeight="8535"/>
  </bookViews>
  <sheets>
    <sheet name="Sheet1" sheetId="1" r:id="rId1"/>
    <sheet name="Sheet2" sheetId="2" r:id="rId2"/>
    <sheet name="Sheet3" sheetId="3" r:id="rId3"/>
  </sheets>
  <externalReferences>
    <externalReference r:id="rId4"/>
  </externalReferences>
  <definedNames>
    <definedName name="_xlnm._FilterDatabase" localSheetId="0" hidden="1">Sheet1!$A$4:$R$2423</definedName>
    <definedName name="_xlnm.Print_Titles" localSheetId="0">Sheet1!$1:$4</definedName>
  </definedNames>
  <calcPr calcId="171027"/>
</workbook>
</file>

<file path=xl/calcChain.xml><?xml version="1.0" encoding="utf-8"?>
<calcChain xmlns="http://schemas.openxmlformats.org/spreadsheetml/2006/main">
  <c r="G1352" i="1" l="1"/>
  <c r="H1352" i="1" s="1"/>
  <c r="G1350" i="1"/>
  <c r="H1350" i="1" s="1"/>
  <c r="G1348" i="1"/>
  <c r="G1346" i="1"/>
  <c r="G1344" i="1"/>
  <c r="M1344" i="1" s="1"/>
  <c r="N1344" i="1" s="1"/>
  <c r="O1344" i="1" s="1"/>
  <c r="G1342" i="1"/>
  <c r="M1342" i="1" s="1"/>
  <c r="N1342" i="1" s="1"/>
  <c r="O1342" i="1" s="1"/>
  <c r="G1340" i="1"/>
  <c r="G1338" i="1"/>
  <c r="G1336" i="1"/>
  <c r="K1352" i="1"/>
  <c r="K1350" i="1"/>
  <c r="K1348" i="1"/>
  <c r="L1348" i="1" s="1"/>
  <c r="K1346" i="1"/>
  <c r="K1344" i="1"/>
  <c r="K1342" i="1"/>
  <c r="L1342" i="1" s="1"/>
  <c r="K1340" i="1"/>
  <c r="K1338" i="1"/>
  <c r="K1336" i="1"/>
  <c r="G1324" i="1"/>
  <c r="G1322" i="1"/>
  <c r="H1322" i="1" s="1"/>
  <c r="G1320" i="1"/>
  <c r="G1318" i="1"/>
  <c r="K1324" i="1"/>
  <c r="M1324" i="1" s="1"/>
  <c r="N1324" i="1" s="1"/>
  <c r="O1324" i="1" s="1"/>
  <c r="K1322" i="1"/>
  <c r="K1320" i="1"/>
  <c r="K1318" i="1"/>
  <c r="K1316" i="1"/>
  <c r="M1382" i="1"/>
  <c r="N1382" i="1" s="1"/>
  <c r="O1382" i="1" s="1"/>
  <c r="L1382" i="1"/>
  <c r="J1382" i="1"/>
  <c r="H1382" i="1"/>
  <c r="F1382" i="1"/>
  <c r="M1373" i="1"/>
  <c r="N1373" i="1" s="1"/>
  <c r="O1373" i="1" s="1"/>
  <c r="L1373" i="1"/>
  <c r="J1373" i="1"/>
  <c r="H1373" i="1"/>
  <c r="F1373" i="1"/>
  <c r="M1367" i="1"/>
  <c r="N1367" i="1" s="1"/>
  <c r="O1367" i="1" s="1"/>
  <c r="L1367" i="1"/>
  <c r="J1367" i="1"/>
  <c r="H1367" i="1"/>
  <c r="F1367" i="1"/>
  <c r="M1361" i="1"/>
  <c r="N1361" i="1" s="1"/>
  <c r="O1361" i="1" s="1"/>
  <c r="L1361" i="1"/>
  <c r="J1361" i="1"/>
  <c r="H1361" i="1"/>
  <c r="F1361" i="1"/>
  <c r="L1352" i="1"/>
  <c r="J1352" i="1"/>
  <c r="F1352" i="1"/>
  <c r="M1350" i="1"/>
  <c r="N1350" i="1" s="1"/>
  <c r="O1350" i="1" s="1"/>
  <c r="L1350" i="1"/>
  <c r="J1350" i="1"/>
  <c r="F1350" i="1"/>
  <c r="M1348" i="1"/>
  <c r="N1348" i="1" s="1"/>
  <c r="O1348" i="1" s="1"/>
  <c r="J1348" i="1"/>
  <c r="H1348" i="1"/>
  <c r="F1348" i="1"/>
  <c r="M1346" i="1"/>
  <c r="N1346" i="1" s="1"/>
  <c r="O1346" i="1" s="1"/>
  <c r="L1346" i="1"/>
  <c r="J1346" i="1"/>
  <c r="H1346" i="1"/>
  <c r="F1346" i="1"/>
  <c r="L1344" i="1"/>
  <c r="J1344" i="1"/>
  <c r="H1344" i="1"/>
  <c r="F1344" i="1"/>
  <c r="J1342" i="1"/>
  <c r="H1342" i="1"/>
  <c r="F1342" i="1"/>
  <c r="M1340" i="1"/>
  <c r="N1340" i="1" s="1"/>
  <c r="O1340" i="1" s="1"/>
  <c r="L1340" i="1"/>
  <c r="J1340" i="1"/>
  <c r="H1340" i="1"/>
  <c r="F1340" i="1"/>
  <c r="M1338" i="1"/>
  <c r="N1338" i="1" s="1"/>
  <c r="O1338" i="1" s="1"/>
  <c r="L1338" i="1"/>
  <c r="J1338" i="1"/>
  <c r="H1338" i="1"/>
  <c r="F1338" i="1"/>
  <c r="M1336" i="1"/>
  <c r="N1336" i="1" s="1"/>
  <c r="O1336" i="1" s="1"/>
  <c r="L1336" i="1"/>
  <c r="J1336" i="1"/>
  <c r="H1336" i="1"/>
  <c r="F1336" i="1"/>
  <c r="G1314" i="1"/>
  <c r="G1312" i="1"/>
  <c r="G1310" i="1"/>
  <c r="G1308" i="1"/>
  <c r="H1308" i="1" s="1"/>
  <c r="G1303" i="1"/>
  <c r="H1303" i="1" s="1"/>
  <c r="G1301" i="1"/>
  <c r="G1299" i="1"/>
  <c r="M1299" i="1" s="1"/>
  <c r="N1299" i="1" s="1"/>
  <c r="O1299" i="1" s="1"/>
  <c r="G1297" i="1"/>
  <c r="M1297" i="1" s="1"/>
  <c r="N1297" i="1" s="1"/>
  <c r="O1297" i="1" s="1"/>
  <c r="G1295" i="1"/>
  <c r="G1293" i="1"/>
  <c r="H1293" i="1" s="1"/>
  <c r="G1291" i="1"/>
  <c r="M1291" i="1" s="1"/>
  <c r="N1291" i="1" s="1"/>
  <c r="O1291" i="1" s="1"/>
  <c r="G1289" i="1"/>
  <c r="G1287" i="1"/>
  <c r="G1285" i="1"/>
  <c r="G1283" i="1"/>
  <c r="G1281" i="1"/>
  <c r="G1279" i="1"/>
  <c r="G1277" i="1"/>
  <c r="M1277" i="1" s="1"/>
  <c r="N1277" i="1" s="1"/>
  <c r="O1277" i="1" s="1"/>
  <c r="G1275" i="1"/>
  <c r="G1273" i="1"/>
  <c r="H1273" i="1" s="1"/>
  <c r="G1271" i="1"/>
  <c r="H1271" i="1" s="1"/>
  <c r="G1269" i="1"/>
  <c r="H1269" i="1" s="1"/>
  <c r="G1267" i="1"/>
  <c r="H1267" i="1" s="1"/>
  <c r="G1265" i="1"/>
  <c r="H1265" i="1" s="1"/>
  <c r="G1263" i="1"/>
  <c r="H1263" i="1" s="1"/>
  <c r="M1316" i="1"/>
  <c r="N1316" i="1" s="1"/>
  <c r="O1316" i="1" s="1"/>
  <c r="K1314" i="1"/>
  <c r="K1312" i="1"/>
  <c r="K1310" i="1"/>
  <c r="K1308" i="1"/>
  <c r="K1303" i="1"/>
  <c r="K1301" i="1"/>
  <c r="K1299" i="1"/>
  <c r="K1297" i="1"/>
  <c r="K1295" i="1"/>
  <c r="K1293" i="1"/>
  <c r="K1291" i="1"/>
  <c r="K1289" i="1"/>
  <c r="M1289" i="1" s="1"/>
  <c r="N1289" i="1" s="1"/>
  <c r="O1289" i="1" s="1"/>
  <c r="K1287" i="1"/>
  <c r="K1285" i="1"/>
  <c r="K1283" i="1"/>
  <c r="M1283" i="1" s="1"/>
  <c r="N1283" i="1" s="1"/>
  <c r="O1283" i="1" s="1"/>
  <c r="K1281" i="1"/>
  <c r="M1281" i="1" s="1"/>
  <c r="N1281" i="1" s="1"/>
  <c r="O1281" i="1" s="1"/>
  <c r="K1279" i="1"/>
  <c r="M1279" i="1" s="1"/>
  <c r="N1279" i="1" s="1"/>
  <c r="O1279" i="1" s="1"/>
  <c r="K1277" i="1"/>
  <c r="L1277" i="1" s="1"/>
  <c r="K1275" i="1"/>
  <c r="K1273" i="1"/>
  <c r="K1271" i="1"/>
  <c r="K1269" i="1"/>
  <c r="K1267" i="1"/>
  <c r="K1265" i="1"/>
  <c r="K1263" i="1"/>
  <c r="M1330" i="1"/>
  <c r="N1330" i="1" s="1"/>
  <c r="L1330" i="1"/>
  <c r="J1330" i="1"/>
  <c r="H1330" i="1"/>
  <c r="F1330" i="1"/>
  <c r="M1328" i="1"/>
  <c r="N1328" i="1" s="1"/>
  <c r="L1328" i="1"/>
  <c r="J1328" i="1"/>
  <c r="H1328" i="1"/>
  <c r="F1328" i="1"/>
  <c r="M1326" i="1"/>
  <c r="N1326" i="1" s="1"/>
  <c r="O1326" i="1" s="1"/>
  <c r="L1326" i="1"/>
  <c r="J1326" i="1"/>
  <c r="H1326" i="1"/>
  <c r="F1326" i="1"/>
  <c r="L1324" i="1"/>
  <c r="J1324" i="1"/>
  <c r="H1324" i="1"/>
  <c r="F1324" i="1"/>
  <c r="L1322" i="1"/>
  <c r="J1322" i="1"/>
  <c r="F1322" i="1"/>
  <c r="M1320" i="1"/>
  <c r="N1320" i="1" s="1"/>
  <c r="O1320" i="1" s="1"/>
  <c r="L1320" i="1"/>
  <c r="J1320" i="1"/>
  <c r="H1320" i="1"/>
  <c r="F1320" i="1"/>
  <c r="M1318" i="1"/>
  <c r="N1318" i="1" s="1"/>
  <c r="O1318" i="1" s="1"/>
  <c r="L1318" i="1"/>
  <c r="J1318" i="1"/>
  <c r="H1318" i="1"/>
  <c r="F1318" i="1"/>
  <c r="J1316" i="1"/>
  <c r="H1316" i="1"/>
  <c r="F1316" i="1"/>
  <c r="M1314" i="1"/>
  <c r="N1314" i="1" s="1"/>
  <c r="O1314" i="1" s="1"/>
  <c r="L1314" i="1"/>
  <c r="J1314" i="1"/>
  <c r="H1314" i="1"/>
  <c r="F1314" i="1"/>
  <c r="M1312" i="1"/>
  <c r="N1312" i="1" s="1"/>
  <c r="O1312" i="1" s="1"/>
  <c r="L1312" i="1"/>
  <c r="J1312" i="1"/>
  <c r="H1312" i="1"/>
  <c r="F1312" i="1"/>
  <c r="M1310" i="1"/>
  <c r="N1310" i="1" s="1"/>
  <c r="O1310" i="1" s="1"/>
  <c r="L1310" i="1"/>
  <c r="J1310" i="1"/>
  <c r="H1310" i="1"/>
  <c r="F1310" i="1"/>
  <c r="J1308" i="1"/>
  <c r="F1308" i="1"/>
  <c r="L1303" i="1"/>
  <c r="J1303" i="1"/>
  <c r="F1303" i="1"/>
  <c r="J1301" i="1"/>
  <c r="H1301" i="1"/>
  <c r="F1301" i="1"/>
  <c r="L1299" i="1"/>
  <c r="J1299" i="1"/>
  <c r="H1299" i="1"/>
  <c r="F1299" i="1"/>
  <c r="L1297" i="1"/>
  <c r="J1297" i="1"/>
  <c r="H1297" i="1"/>
  <c r="F1297" i="1"/>
  <c r="M1295" i="1"/>
  <c r="N1295" i="1" s="1"/>
  <c r="O1295" i="1" s="1"/>
  <c r="L1295" i="1"/>
  <c r="J1295" i="1"/>
  <c r="H1295" i="1"/>
  <c r="F1295" i="1"/>
  <c r="J1293" i="1"/>
  <c r="F1293" i="1"/>
  <c r="L1291" i="1"/>
  <c r="J1291" i="1"/>
  <c r="H1291" i="1"/>
  <c r="F1291" i="1"/>
  <c r="J1289" i="1"/>
  <c r="H1289" i="1"/>
  <c r="F1289" i="1"/>
  <c r="M1287" i="1"/>
  <c r="N1287" i="1" s="1"/>
  <c r="O1287" i="1" s="1"/>
  <c r="L1287" i="1"/>
  <c r="J1287" i="1"/>
  <c r="H1287" i="1"/>
  <c r="F1287" i="1"/>
  <c r="M1285" i="1"/>
  <c r="N1285" i="1" s="1"/>
  <c r="O1285" i="1" s="1"/>
  <c r="L1285" i="1"/>
  <c r="J1285" i="1"/>
  <c r="H1285" i="1"/>
  <c r="F1285" i="1"/>
  <c r="J1283" i="1"/>
  <c r="H1283" i="1"/>
  <c r="F1283" i="1"/>
  <c r="J1281" i="1"/>
  <c r="H1281" i="1"/>
  <c r="F1281" i="1"/>
  <c r="J1279" i="1"/>
  <c r="H1279" i="1"/>
  <c r="F1279" i="1"/>
  <c r="J1277" i="1"/>
  <c r="H1277" i="1"/>
  <c r="F1277" i="1"/>
  <c r="M1275" i="1"/>
  <c r="N1275" i="1" s="1"/>
  <c r="O1275" i="1" s="1"/>
  <c r="L1275" i="1"/>
  <c r="J1275" i="1"/>
  <c r="H1275" i="1"/>
  <c r="F1275" i="1"/>
  <c r="G1261" i="1"/>
  <c r="H1261" i="1" s="1"/>
  <c r="K1261" i="1"/>
  <c r="L1261" i="1" s="1"/>
  <c r="M1273" i="1"/>
  <c r="N1273" i="1" s="1"/>
  <c r="O1273" i="1" s="1"/>
  <c r="L1273" i="1"/>
  <c r="J1273" i="1"/>
  <c r="F1273" i="1"/>
  <c r="L1271" i="1"/>
  <c r="J1271" i="1"/>
  <c r="F1271" i="1"/>
  <c r="M1269" i="1"/>
  <c r="N1269" i="1" s="1"/>
  <c r="O1269" i="1" s="1"/>
  <c r="L1269" i="1"/>
  <c r="J1269" i="1"/>
  <c r="F1269" i="1"/>
  <c r="M1267" i="1"/>
  <c r="N1267" i="1" s="1"/>
  <c r="O1267" i="1" s="1"/>
  <c r="L1267" i="1"/>
  <c r="J1267" i="1"/>
  <c r="F1267" i="1"/>
  <c r="M1265" i="1"/>
  <c r="N1265" i="1" s="1"/>
  <c r="O1265" i="1" s="1"/>
  <c r="L1265" i="1"/>
  <c r="J1265" i="1"/>
  <c r="F1265" i="1"/>
  <c r="M1263" i="1"/>
  <c r="N1263" i="1" s="1"/>
  <c r="O1263" i="1" s="1"/>
  <c r="L1263" i="1"/>
  <c r="J1263" i="1"/>
  <c r="F1263" i="1"/>
  <c r="J1261" i="1"/>
  <c r="F1261" i="1"/>
  <c r="M38" i="1"/>
  <c r="N38" i="1" s="1"/>
  <c r="O38" i="1" s="1"/>
  <c r="L38" i="1"/>
  <c r="J38" i="1"/>
  <c r="H38" i="1"/>
  <c r="F38" i="1"/>
  <c r="M53" i="1"/>
  <c r="N53" i="1" s="1"/>
  <c r="O53" i="1" s="1"/>
  <c r="L53" i="1"/>
  <c r="J53" i="1"/>
  <c r="H53" i="1"/>
  <c r="F53" i="1"/>
  <c r="M1352" i="1" l="1"/>
  <c r="N1352" i="1" s="1"/>
  <c r="O1352" i="1" s="1"/>
  <c r="M1322" i="1"/>
  <c r="N1322" i="1" s="1"/>
  <c r="O1322" i="1" s="1"/>
  <c r="P1382" i="1"/>
  <c r="Q1382" i="1" s="1"/>
  <c r="R1382" i="1" s="1"/>
  <c r="P1373" i="1"/>
  <c r="Q1373" i="1" s="1"/>
  <c r="R1373" i="1" s="1"/>
  <c r="P1367" i="1"/>
  <c r="Q1367" i="1" s="1"/>
  <c r="R1367" i="1" s="1"/>
  <c r="P1361" i="1"/>
  <c r="Q1361" i="1" s="1"/>
  <c r="R1361" i="1" s="1"/>
  <c r="P1352" i="1"/>
  <c r="Q1352" i="1" s="1"/>
  <c r="R1352" i="1" s="1"/>
  <c r="P1350" i="1"/>
  <c r="Q1350" i="1" s="1"/>
  <c r="R1350" i="1" s="1"/>
  <c r="P1348" i="1"/>
  <c r="Q1348" i="1" s="1"/>
  <c r="R1348" i="1" s="1"/>
  <c r="P1346" i="1"/>
  <c r="Q1346" i="1" s="1"/>
  <c r="R1346" i="1" s="1"/>
  <c r="P1344" i="1"/>
  <c r="Q1344" i="1" s="1"/>
  <c r="R1344" i="1" s="1"/>
  <c r="P1342" i="1"/>
  <c r="Q1342" i="1" s="1"/>
  <c r="R1342" i="1" s="1"/>
  <c r="P1340" i="1"/>
  <c r="Q1340" i="1" s="1"/>
  <c r="R1340" i="1" s="1"/>
  <c r="P1338" i="1"/>
  <c r="Q1338" i="1" s="1"/>
  <c r="R1338" i="1" s="1"/>
  <c r="P1336" i="1"/>
  <c r="Q1336" i="1" s="1"/>
  <c r="R1336" i="1" s="1"/>
  <c r="M1308" i="1"/>
  <c r="N1308" i="1" s="1"/>
  <c r="O1308" i="1" s="1"/>
  <c r="M1303" i="1"/>
  <c r="N1303" i="1" s="1"/>
  <c r="O1303" i="1" s="1"/>
  <c r="M1301" i="1"/>
  <c r="N1301" i="1" s="1"/>
  <c r="O1301" i="1" s="1"/>
  <c r="M1293" i="1"/>
  <c r="N1293" i="1" s="1"/>
  <c r="O1293" i="1" s="1"/>
  <c r="P1293" i="1" s="1"/>
  <c r="Q1293" i="1" s="1"/>
  <c r="R1293" i="1" s="1"/>
  <c r="M1271" i="1"/>
  <c r="N1271" i="1" s="1"/>
  <c r="O1271" i="1" s="1"/>
  <c r="L1316" i="1"/>
  <c r="L1308" i="1"/>
  <c r="L1301" i="1"/>
  <c r="L1293" i="1"/>
  <c r="L1289" i="1"/>
  <c r="L1283" i="1"/>
  <c r="L1281" i="1"/>
  <c r="L1279" i="1"/>
  <c r="O1330" i="1"/>
  <c r="O1328" i="1"/>
  <c r="P1326" i="1"/>
  <c r="Q1326" i="1" s="1"/>
  <c r="R1326" i="1" s="1"/>
  <c r="P1324" i="1"/>
  <c r="Q1324" i="1" s="1"/>
  <c r="R1324" i="1" s="1"/>
  <c r="P1322" i="1"/>
  <c r="Q1322" i="1" s="1"/>
  <c r="R1322" i="1" s="1"/>
  <c r="P1320" i="1"/>
  <c r="Q1320" i="1" s="1"/>
  <c r="R1320" i="1" s="1"/>
  <c r="P1318" i="1"/>
  <c r="Q1318" i="1" s="1"/>
  <c r="R1318" i="1" s="1"/>
  <c r="P1316" i="1"/>
  <c r="Q1316" i="1" s="1"/>
  <c r="R1316" i="1" s="1"/>
  <c r="P1314" i="1"/>
  <c r="Q1314" i="1" s="1"/>
  <c r="R1314" i="1" s="1"/>
  <c r="P1312" i="1"/>
  <c r="Q1312" i="1" s="1"/>
  <c r="R1312" i="1" s="1"/>
  <c r="P1310" i="1"/>
  <c r="Q1310" i="1" s="1"/>
  <c r="R1310" i="1" s="1"/>
  <c r="P1308" i="1"/>
  <c r="Q1308" i="1" s="1"/>
  <c r="R1308" i="1" s="1"/>
  <c r="P1303" i="1"/>
  <c r="Q1303" i="1" s="1"/>
  <c r="R1303" i="1" s="1"/>
  <c r="P1301" i="1"/>
  <c r="Q1301" i="1" s="1"/>
  <c r="R1301" i="1" s="1"/>
  <c r="P1299" i="1"/>
  <c r="Q1299" i="1" s="1"/>
  <c r="R1299" i="1" s="1"/>
  <c r="P1297" i="1"/>
  <c r="Q1297" i="1" s="1"/>
  <c r="R1297" i="1" s="1"/>
  <c r="P1295" i="1"/>
  <c r="Q1295" i="1" s="1"/>
  <c r="R1295" i="1" s="1"/>
  <c r="P1291" i="1"/>
  <c r="Q1291" i="1" s="1"/>
  <c r="R1291" i="1" s="1"/>
  <c r="P1289" i="1"/>
  <c r="Q1289" i="1" s="1"/>
  <c r="R1289" i="1" s="1"/>
  <c r="P1287" i="1"/>
  <c r="Q1287" i="1" s="1"/>
  <c r="R1287" i="1" s="1"/>
  <c r="P1285" i="1"/>
  <c r="Q1285" i="1" s="1"/>
  <c r="R1285" i="1" s="1"/>
  <c r="P1283" i="1"/>
  <c r="Q1283" i="1" s="1"/>
  <c r="R1283" i="1" s="1"/>
  <c r="P1281" i="1"/>
  <c r="Q1281" i="1" s="1"/>
  <c r="R1281" i="1" s="1"/>
  <c r="P1279" i="1"/>
  <c r="Q1279" i="1" s="1"/>
  <c r="R1279" i="1" s="1"/>
  <c r="P1277" i="1"/>
  <c r="Q1277" i="1" s="1"/>
  <c r="R1277" i="1" s="1"/>
  <c r="P1275" i="1"/>
  <c r="Q1275" i="1" s="1"/>
  <c r="R1275" i="1" s="1"/>
  <c r="M1261" i="1"/>
  <c r="N1261" i="1" s="1"/>
  <c r="O1261" i="1" s="1"/>
  <c r="P1273" i="1"/>
  <c r="Q1273" i="1" s="1"/>
  <c r="R1273" i="1" s="1"/>
  <c r="P1271" i="1"/>
  <c r="Q1271" i="1" s="1"/>
  <c r="R1271" i="1" s="1"/>
  <c r="P1269" i="1"/>
  <c r="Q1269" i="1" s="1"/>
  <c r="R1269" i="1" s="1"/>
  <c r="P1267" i="1"/>
  <c r="Q1267" i="1" s="1"/>
  <c r="R1267" i="1" s="1"/>
  <c r="P1265" i="1"/>
  <c r="Q1265" i="1" s="1"/>
  <c r="R1265" i="1" s="1"/>
  <c r="P1263" i="1"/>
  <c r="Q1263" i="1" s="1"/>
  <c r="R1263" i="1" s="1"/>
  <c r="P1261" i="1"/>
  <c r="Q1261" i="1" s="1"/>
  <c r="R1261" i="1" s="1"/>
  <c r="P38" i="1"/>
  <c r="Q38" i="1" s="1"/>
  <c r="R38" i="1" s="1"/>
  <c r="P53" i="1"/>
  <c r="Q53" i="1" s="1"/>
  <c r="R53" i="1" s="1"/>
  <c r="M1853" i="1"/>
  <c r="N1853" i="1" s="1"/>
  <c r="O1853" i="1" s="1"/>
  <c r="L1853" i="1"/>
  <c r="J1853" i="1"/>
  <c r="H1853" i="1"/>
  <c r="F1853" i="1"/>
  <c r="M1851" i="1"/>
  <c r="L1851" i="1"/>
  <c r="J1851" i="1"/>
  <c r="H1851" i="1"/>
  <c r="F1851" i="1"/>
  <c r="M1849" i="1"/>
  <c r="L1849" i="1"/>
  <c r="J1849" i="1"/>
  <c r="H1849" i="1"/>
  <c r="F1849" i="1"/>
  <c r="M1847" i="1"/>
  <c r="N1847" i="1" s="1"/>
  <c r="O1847" i="1" s="1"/>
  <c r="L1847" i="1"/>
  <c r="J1847" i="1"/>
  <c r="H1847" i="1"/>
  <c r="F1847" i="1"/>
  <c r="M2068" i="1"/>
  <c r="N2068" i="1" s="1"/>
  <c r="O2068" i="1" s="1"/>
  <c r="L2068" i="1"/>
  <c r="J2068" i="1"/>
  <c r="H2068" i="1"/>
  <c r="F2068" i="1"/>
  <c r="M2062" i="1"/>
  <c r="N2062" i="1" s="1"/>
  <c r="O2062" i="1" s="1"/>
  <c r="L2062" i="1"/>
  <c r="J2062" i="1"/>
  <c r="H2062" i="1"/>
  <c r="F2062" i="1"/>
  <c r="M2060" i="1"/>
  <c r="N2060" i="1" s="1"/>
  <c r="O2060" i="1" s="1"/>
  <c r="L2060" i="1"/>
  <c r="J2060" i="1"/>
  <c r="H2060" i="1"/>
  <c r="F2060" i="1"/>
  <c r="M2058" i="1"/>
  <c r="N2058" i="1" s="1"/>
  <c r="O2058" i="1" s="1"/>
  <c r="L2058" i="1"/>
  <c r="J2058" i="1"/>
  <c r="H2058" i="1"/>
  <c r="F2058" i="1"/>
  <c r="M2052" i="1"/>
  <c r="N2052" i="1" s="1"/>
  <c r="O2052" i="1" s="1"/>
  <c r="L2052" i="1"/>
  <c r="J2052" i="1"/>
  <c r="H2052" i="1"/>
  <c r="F2052" i="1"/>
  <c r="M2050" i="1"/>
  <c r="L2050" i="1"/>
  <c r="J2050" i="1"/>
  <c r="H2050" i="1"/>
  <c r="F2050" i="1"/>
  <c r="M2044" i="1"/>
  <c r="N2044" i="1" s="1"/>
  <c r="O2044" i="1" s="1"/>
  <c r="L2044" i="1"/>
  <c r="J2044" i="1"/>
  <c r="H2044" i="1"/>
  <c r="F2044" i="1"/>
  <c r="M2042" i="1"/>
  <c r="N2042" i="1" s="1"/>
  <c r="O2042" i="1" s="1"/>
  <c r="L2042" i="1"/>
  <c r="J2042" i="1"/>
  <c r="H2042" i="1"/>
  <c r="F2042" i="1"/>
  <c r="M2040" i="1"/>
  <c r="N2040" i="1" s="1"/>
  <c r="O2040" i="1" s="1"/>
  <c r="L2040" i="1"/>
  <c r="J2040" i="1"/>
  <c r="H2040" i="1"/>
  <c r="F2040" i="1"/>
  <c r="M2038" i="1"/>
  <c r="N2038" i="1" s="1"/>
  <c r="O2038" i="1" s="1"/>
  <c r="L2038" i="1"/>
  <c r="J2038" i="1"/>
  <c r="H2038" i="1"/>
  <c r="F2038" i="1"/>
  <c r="M2036" i="1"/>
  <c r="N2036" i="1" s="1"/>
  <c r="O2036" i="1" s="1"/>
  <c r="L2036" i="1"/>
  <c r="J2036" i="1"/>
  <c r="H2036" i="1"/>
  <c r="F2036" i="1"/>
  <c r="M2034" i="1"/>
  <c r="L2034" i="1"/>
  <c r="J2034" i="1"/>
  <c r="H2034" i="1"/>
  <c r="F2034" i="1"/>
  <c r="M2032" i="1"/>
  <c r="N2032" i="1" s="1"/>
  <c r="O2032" i="1" s="1"/>
  <c r="L2032" i="1"/>
  <c r="J2032" i="1"/>
  <c r="H2032" i="1"/>
  <c r="F2032" i="1"/>
  <c r="M2030" i="1"/>
  <c r="N2030" i="1" s="1"/>
  <c r="O2030" i="1" s="1"/>
  <c r="L2030" i="1"/>
  <c r="J2030" i="1"/>
  <c r="H2030" i="1"/>
  <c r="F2030" i="1"/>
  <c r="M2028" i="1"/>
  <c r="N2028" i="1" s="1"/>
  <c r="O2028" i="1" s="1"/>
  <c r="L2028" i="1"/>
  <c r="J2028" i="1"/>
  <c r="H2028" i="1"/>
  <c r="F2028" i="1"/>
  <c r="M2026" i="1"/>
  <c r="L2026" i="1"/>
  <c r="J2026" i="1"/>
  <c r="H2026" i="1"/>
  <c r="F2026" i="1"/>
  <c r="M2024" i="1"/>
  <c r="L2024" i="1"/>
  <c r="J2024" i="1"/>
  <c r="H2024" i="1"/>
  <c r="F2024" i="1"/>
  <c r="M2022" i="1"/>
  <c r="N2022" i="1" s="1"/>
  <c r="L2022" i="1"/>
  <c r="J2022" i="1"/>
  <c r="H2022" i="1"/>
  <c r="F2022" i="1"/>
  <c r="M2020" i="1"/>
  <c r="N2020" i="1" s="1"/>
  <c r="L2020" i="1"/>
  <c r="J2020" i="1"/>
  <c r="H2020" i="1"/>
  <c r="F2020" i="1"/>
  <c r="M2018" i="1"/>
  <c r="N2018" i="1" s="1"/>
  <c r="O2018" i="1" s="1"/>
  <c r="L2018" i="1"/>
  <c r="J2018" i="1"/>
  <c r="H2018" i="1"/>
  <c r="F2018" i="1"/>
  <c r="M1995" i="1"/>
  <c r="N1995" i="1" s="1"/>
  <c r="O1995" i="1" s="1"/>
  <c r="L1995" i="1"/>
  <c r="J1995" i="1"/>
  <c r="H1995" i="1"/>
  <c r="F1995" i="1"/>
  <c r="M1993" i="1"/>
  <c r="N1993" i="1" s="1"/>
  <c r="O1993" i="1" s="1"/>
  <c r="L1993" i="1"/>
  <c r="J1993" i="1"/>
  <c r="H1993" i="1"/>
  <c r="F1993" i="1"/>
  <c r="M1991" i="1"/>
  <c r="N1991" i="1" s="1"/>
  <c r="O1991" i="1" s="1"/>
  <c r="L1991" i="1"/>
  <c r="J1991" i="1"/>
  <c r="H1991" i="1"/>
  <c r="F1991" i="1"/>
  <c r="M1985" i="1"/>
  <c r="N1985" i="1" s="1"/>
  <c r="O1985" i="1" s="1"/>
  <c r="L1985" i="1"/>
  <c r="J1985" i="1"/>
  <c r="H1985" i="1"/>
  <c r="F1985" i="1"/>
  <c r="M1983" i="1"/>
  <c r="L1983" i="1"/>
  <c r="J1983" i="1"/>
  <c r="H1983" i="1"/>
  <c r="F1983" i="1"/>
  <c r="M1981" i="1"/>
  <c r="N1981" i="1" s="1"/>
  <c r="O1981" i="1" s="1"/>
  <c r="L1981" i="1"/>
  <c r="J1981" i="1"/>
  <c r="H1981" i="1"/>
  <c r="F1981" i="1"/>
  <c r="M1979" i="1"/>
  <c r="N1979" i="1" s="1"/>
  <c r="O1979" i="1" s="1"/>
  <c r="L1979" i="1"/>
  <c r="J1979" i="1"/>
  <c r="H1979" i="1"/>
  <c r="F1979" i="1"/>
  <c r="M1977" i="1"/>
  <c r="L1977" i="1"/>
  <c r="J1977" i="1"/>
  <c r="H1977" i="1"/>
  <c r="F1977" i="1"/>
  <c r="M1975" i="1"/>
  <c r="N1975" i="1" s="1"/>
  <c r="O1975" i="1" s="1"/>
  <c r="L1975" i="1"/>
  <c r="J1975" i="1"/>
  <c r="H1975" i="1"/>
  <c r="F1975" i="1"/>
  <c r="M1973" i="1"/>
  <c r="N1973" i="1" s="1"/>
  <c r="O1973" i="1" s="1"/>
  <c r="L1973" i="1"/>
  <c r="J1973" i="1"/>
  <c r="H1973" i="1"/>
  <c r="F1973" i="1"/>
  <c r="M1964" i="1"/>
  <c r="N1964" i="1" s="1"/>
  <c r="O1964" i="1" s="1"/>
  <c r="L1964" i="1"/>
  <c r="J1964" i="1"/>
  <c r="H1964" i="1"/>
  <c r="F1964" i="1"/>
  <c r="M1962" i="1"/>
  <c r="N1962" i="1" s="1"/>
  <c r="O1962" i="1" s="1"/>
  <c r="L1962" i="1"/>
  <c r="J1962" i="1"/>
  <c r="H1962" i="1"/>
  <c r="F1962" i="1"/>
  <c r="M1956" i="1"/>
  <c r="L1956" i="1"/>
  <c r="J1956" i="1"/>
  <c r="H1956" i="1"/>
  <c r="F1956" i="1"/>
  <c r="M1954" i="1"/>
  <c r="N1954" i="1" s="1"/>
  <c r="O1954" i="1" s="1"/>
  <c r="L1954" i="1"/>
  <c r="J1954" i="1"/>
  <c r="H1954" i="1"/>
  <c r="F1954" i="1"/>
  <c r="M1952" i="1"/>
  <c r="N1952" i="1" s="1"/>
  <c r="O1952" i="1" s="1"/>
  <c r="L1952" i="1"/>
  <c r="J1952" i="1"/>
  <c r="H1952" i="1"/>
  <c r="F1952" i="1"/>
  <c r="M1950" i="1"/>
  <c r="N1950" i="1" s="1"/>
  <c r="O1950" i="1" s="1"/>
  <c r="L1950" i="1"/>
  <c r="J1950" i="1"/>
  <c r="H1950" i="1"/>
  <c r="F1950" i="1"/>
  <c r="M1948" i="1"/>
  <c r="L1948" i="1"/>
  <c r="J1948" i="1"/>
  <c r="H1948" i="1"/>
  <c r="F1948" i="1"/>
  <c r="M1946" i="1"/>
  <c r="N1946" i="1" s="1"/>
  <c r="O1946" i="1" s="1"/>
  <c r="L1946" i="1"/>
  <c r="J1946" i="1"/>
  <c r="H1946" i="1"/>
  <c r="F1946" i="1"/>
  <c r="M1944" i="1"/>
  <c r="N1944" i="1" s="1"/>
  <c r="O1944" i="1" s="1"/>
  <c r="L1944" i="1"/>
  <c r="J1944" i="1"/>
  <c r="H1944" i="1"/>
  <c r="F1944" i="1"/>
  <c r="M1942" i="1"/>
  <c r="N1942" i="1" s="1"/>
  <c r="O1942" i="1" s="1"/>
  <c r="L1942" i="1"/>
  <c r="J1942" i="1"/>
  <c r="H1942" i="1"/>
  <c r="F1942" i="1"/>
  <c r="M1938" i="1"/>
  <c r="N1938" i="1" s="1"/>
  <c r="L1938" i="1"/>
  <c r="J1938" i="1"/>
  <c r="H1938" i="1"/>
  <c r="F1938" i="1"/>
  <c r="M1940" i="1"/>
  <c r="N1940" i="1" s="1"/>
  <c r="O1940" i="1" s="1"/>
  <c r="L1940" i="1"/>
  <c r="J1940" i="1"/>
  <c r="H1940" i="1"/>
  <c r="F1940" i="1"/>
  <c r="M1932" i="1"/>
  <c r="N1932" i="1" s="1"/>
  <c r="L1932" i="1"/>
  <c r="J1932" i="1"/>
  <c r="H1932" i="1"/>
  <c r="F1932" i="1"/>
  <c r="M1930" i="1"/>
  <c r="N1930" i="1" s="1"/>
  <c r="O1930" i="1" s="1"/>
  <c r="L1930" i="1"/>
  <c r="J1930" i="1"/>
  <c r="H1930" i="1"/>
  <c r="F1930" i="1"/>
  <c r="M1928" i="1"/>
  <c r="N1928" i="1" s="1"/>
  <c r="O1928" i="1" s="1"/>
  <c r="L1928" i="1"/>
  <c r="J1928" i="1"/>
  <c r="H1928" i="1"/>
  <c r="F1928" i="1"/>
  <c r="M1926" i="1"/>
  <c r="N1926" i="1" s="1"/>
  <c r="O1926" i="1" s="1"/>
  <c r="L1926" i="1"/>
  <c r="J1926" i="1"/>
  <c r="H1926" i="1"/>
  <c r="F1926" i="1"/>
  <c r="M1924" i="1"/>
  <c r="N1924" i="1" s="1"/>
  <c r="L1924" i="1"/>
  <c r="J1924" i="1"/>
  <c r="H1924" i="1"/>
  <c r="F1924" i="1"/>
  <c r="M1922" i="1"/>
  <c r="N1922" i="1" s="1"/>
  <c r="O1922" i="1" s="1"/>
  <c r="L1922" i="1"/>
  <c r="J1922" i="1"/>
  <c r="H1922" i="1"/>
  <c r="F1922" i="1"/>
  <c r="M1920" i="1"/>
  <c r="L1920" i="1"/>
  <c r="J1920" i="1"/>
  <c r="H1920" i="1"/>
  <c r="F1920" i="1"/>
  <c r="M1918" i="1"/>
  <c r="N1918" i="1" s="1"/>
  <c r="O1918" i="1" s="1"/>
  <c r="L1918" i="1"/>
  <c r="J1918" i="1"/>
  <c r="H1918" i="1"/>
  <c r="F1918" i="1"/>
  <c r="M1916" i="1"/>
  <c r="N1916" i="1" s="1"/>
  <c r="O1916" i="1" s="1"/>
  <c r="L1916" i="1"/>
  <c r="J1916" i="1"/>
  <c r="H1916" i="1"/>
  <c r="F1916" i="1"/>
  <c r="M1914" i="1"/>
  <c r="N1914" i="1" s="1"/>
  <c r="O1914" i="1" s="1"/>
  <c r="L1914" i="1"/>
  <c r="J1914" i="1"/>
  <c r="H1914" i="1"/>
  <c r="F1914" i="1"/>
  <c r="M1912" i="1"/>
  <c r="N1912" i="1" s="1"/>
  <c r="L1912" i="1"/>
  <c r="J1912" i="1"/>
  <c r="H1912" i="1"/>
  <c r="F1912" i="1"/>
  <c r="M1910" i="1"/>
  <c r="N1910" i="1" s="1"/>
  <c r="O1910" i="1" s="1"/>
  <c r="L1910" i="1"/>
  <c r="J1910" i="1"/>
  <c r="H1910" i="1"/>
  <c r="F1910" i="1"/>
  <c r="P1330" i="1" l="1"/>
  <c r="Q1330" i="1" s="1"/>
  <c r="R1330" i="1" s="1"/>
  <c r="P1328" i="1"/>
  <c r="Q1328" i="1" s="1"/>
  <c r="R1328" i="1" s="1"/>
  <c r="P1853" i="1"/>
  <c r="Q1853" i="1" s="1"/>
  <c r="R1853" i="1" s="1"/>
  <c r="N1851" i="1"/>
  <c r="O1851" i="1" s="1"/>
  <c r="N1849" i="1"/>
  <c r="O1849" i="1" s="1"/>
  <c r="P1847" i="1"/>
  <c r="Q1847" i="1" s="1"/>
  <c r="R1847" i="1" s="1"/>
  <c r="P2068" i="1"/>
  <c r="Q2068" i="1" s="1"/>
  <c r="R2068" i="1" s="1"/>
  <c r="P2062" i="1"/>
  <c r="Q2062" i="1" s="1"/>
  <c r="R2062" i="1" s="1"/>
  <c r="P2060" i="1"/>
  <c r="Q2060" i="1" s="1"/>
  <c r="R2060" i="1" s="1"/>
  <c r="P2058" i="1"/>
  <c r="Q2058" i="1" s="1"/>
  <c r="R2058" i="1" s="1"/>
  <c r="P2052" i="1"/>
  <c r="Q2052" i="1" s="1"/>
  <c r="R2052" i="1" s="1"/>
  <c r="N2050" i="1"/>
  <c r="O2050" i="1" s="1"/>
  <c r="P2044" i="1"/>
  <c r="Q2044" i="1" s="1"/>
  <c r="R2044" i="1" s="1"/>
  <c r="P2042" i="1"/>
  <c r="Q2042" i="1" s="1"/>
  <c r="R2042" i="1" s="1"/>
  <c r="P2040" i="1"/>
  <c r="Q2040" i="1" s="1"/>
  <c r="R2040" i="1" s="1"/>
  <c r="P2038" i="1"/>
  <c r="Q2038" i="1" s="1"/>
  <c r="R2038" i="1" s="1"/>
  <c r="P2036" i="1"/>
  <c r="Q2036" i="1" s="1"/>
  <c r="R2036" i="1" s="1"/>
  <c r="N2034" i="1"/>
  <c r="O2034" i="1" s="1"/>
  <c r="P2032" i="1"/>
  <c r="Q2032" i="1" s="1"/>
  <c r="R2032" i="1" s="1"/>
  <c r="P2030" i="1"/>
  <c r="Q2030" i="1" s="1"/>
  <c r="R2030" i="1" s="1"/>
  <c r="P2028" i="1"/>
  <c r="Q2028" i="1" s="1"/>
  <c r="R2028" i="1" s="1"/>
  <c r="N2026" i="1"/>
  <c r="O2026" i="1" s="1"/>
  <c r="N2024" i="1"/>
  <c r="O2024" i="1" s="1"/>
  <c r="O2022" i="1"/>
  <c r="O2020" i="1"/>
  <c r="P2018" i="1"/>
  <c r="Q2018" i="1" s="1"/>
  <c r="R2018" i="1" s="1"/>
  <c r="P1995" i="1"/>
  <c r="Q1995" i="1" s="1"/>
  <c r="R1995" i="1" s="1"/>
  <c r="P1993" i="1"/>
  <c r="Q1993" i="1" s="1"/>
  <c r="R1993" i="1" s="1"/>
  <c r="P1991" i="1"/>
  <c r="Q1991" i="1" s="1"/>
  <c r="R1991" i="1" s="1"/>
  <c r="P1985" i="1"/>
  <c r="Q1985" i="1" s="1"/>
  <c r="R1985" i="1" s="1"/>
  <c r="N1983" i="1"/>
  <c r="O1983" i="1" s="1"/>
  <c r="P1981" i="1"/>
  <c r="Q1981" i="1" s="1"/>
  <c r="R1981" i="1" s="1"/>
  <c r="P1979" i="1"/>
  <c r="Q1979" i="1" s="1"/>
  <c r="R1979" i="1" s="1"/>
  <c r="N1977" i="1"/>
  <c r="O1977" i="1" s="1"/>
  <c r="P1975" i="1"/>
  <c r="Q1975" i="1" s="1"/>
  <c r="R1975" i="1" s="1"/>
  <c r="P1973" i="1"/>
  <c r="Q1973" i="1" s="1"/>
  <c r="R1973" i="1" s="1"/>
  <c r="P1964" i="1"/>
  <c r="Q1964" i="1" s="1"/>
  <c r="R1964" i="1" s="1"/>
  <c r="P1962" i="1"/>
  <c r="Q1962" i="1" s="1"/>
  <c r="R1962" i="1" s="1"/>
  <c r="N1956" i="1"/>
  <c r="O1956" i="1" s="1"/>
  <c r="P1954" i="1"/>
  <c r="Q1954" i="1" s="1"/>
  <c r="R1954" i="1" s="1"/>
  <c r="P1952" i="1"/>
  <c r="Q1952" i="1" s="1"/>
  <c r="R1952" i="1" s="1"/>
  <c r="P1950" i="1"/>
  <c r="Q1950" i="1" s="1"/>
  <c r="R1950" i="1" s="1"/>
  <c r="N1948" i="1"/>
  <c r="O1948" i="1" s="1"/>
  <c r="P1946" i="1"/>
  <c r="Q1946" i="1" s="1"/>
  <c r="R1946" i="1" s="1"/>
  <c r="P1944" i="1"/>
  <c r="Q1944" i="1" s="1"/>
  <c r="R1944" i="1" s="1"/>
  <c r="P1942" i="1"/>
  <c r="Q1942" i="1" s="1"/>
  <c r="R1942" i="1" s="1"/>
  <c r="O1938" i="1"/>
  <c r="P1940" i="1"/>
  <c r="Q1940" i="1" s="1"/>
  <c r="R1940" i="1" s="1"/>
  <c r="O1932" i="1"/>
  <c r="P1930" i="1"/>
  <c r="Q1930" i="1" s="1"/>
  <c r="R1930" i="1" s="1"/>
  <c r="P1928" i="1"/>
  <c r="Q1928" i="1" s="1"/>
  <c r="R1928" i="1" s="1"/>
  <c r="P1926" i="1"/>
  <c r="Q1926" i="1" s="1"/>
  <c r="R1926" i="1" s="1"/>
  <c r="O1924" i="1"/>
  <c r="P1922" i="1"/>
  <c r="Q1922" i="1" s="1"/>
  <c r="R1922" i="1" s="1"/>
  <c r="N1920" i="1"/>
  <c r="O1920" i="1" s="1"/>
  <c r="P1918" i="1"/>
  <c r="Q1918" i="1" s="1"/>
  <c r="R1918" i="1" s="1"/>
  <c r="P1916" i="1"/>
  <c r="Q1916" i="1" s="1"/>
  <c r="R1916" i="1" s="1"/>
  <c r="P1914" i="1"/>
  <c r="Q1914" i="1" s="1"/>
  <c r="R1914" i="1" s="1"/>
  <c r="O1912" i="1"/>
  <c r="P1910" i="1"/>
  <c r="Q1910" i="1" s="1"/>
  <c r="R1910" i="1" s="1"/>
  <c r="M1905" i="1"/>
  <c r="N1905" i="1" s="1"/>
  <c r="O1905" i="1" s="1"/>
  <c r="L1905" i="1"/>
  <c r="J1905" i="1"/>
  <c r="H1905" i="1"/>
  <c r="F1905" i="1"/>
  <c r="M1903" i="1"/>
  <c r="N1903" i="1" s="1"/>
  <c r="O1903" i="1" s="1"/>
  <c r="L1903" i="1"/>
  <c r="J1903" i="1"/>
  <c r="H1903" i="1"/>
  <c r="F1903" i="1"/>
  <c r="M1901" i="1"/>
  <c r="N1901" i="1" s="1"/>
  <c r="O1901" i="1" s="1"/>
  <c r="L1901" i="1"/>
  <c r="J1901" i="1"/>
  <c r="H1901" i="1"/>
  <c r="F1901" i="1"/>
  <c r="M1899" i="1"/>
  <c r="N1899" i="1" s="1"/>
  <c r="O1899" i="1" s="1"/>
  <c r="L1899" i="1"/>
  <c r="J1899" i="1"/>
  <c r="H1899" i="1"/>
  <c r="F1899" i="1"/>
  <c r="M1897" i="1"/>
  <c r="N1897" i="1" s="1"/>
  <c r="O1897" i="1" s="1"/>
  <c r="L1897" i="1"/>
  <c r="J1897" i="1"/>
  <c r="H1897" i="1"/>
  <c r="F1897" i="1"/>
  <c r="N1895" i="1"/>
  <c r="O1895" i="1" s="1"/>
  <c r="M1895" i="1"/>
  <c r="L1895" i="1"/>
  <c r="J1895" i="1"/>
  <c r="H1895" i="1"/>
  <c r="F1895" i="1"/>
  <c r="M1893" i="1"/>
  <c r="N1893" i="1" s="1"/>
  <c r="O1893" i="1" s="1"/>
  <c r="L1893" i="1"/>
  <c r="J1893" i="1"/>
  <c r="H1893" i="1"/>
  <c r="F1893" i="1"/>
  <c r="M1891" i="1"/>
  <c r="N1891" i="1" s="1"/>
  <c r="O1891" i="1" s="1"/>
  <c r="L1891" i="1"/>
  <c r="J1891" i="1"/>
  <c r="H1891" i="1"/>
  <c r="F1891" i="1"/>
  <c r="M1889" i="1"/>
  <c r="N1889" i="1" s="1"/>
  <c r="O1889" i="1" s="1"/>
  <c r="L1889" i="1"/>
  <c r="J1889" i="1"/>
  <c r="H1889" i="1"/>
  <c r="F1889" i="1"/>
  <c r="M1887" i="1"/>
  <c r="N1887" i="1" s="1"/>
  <c r="O1887" i="1" s="1"/>
  <c r="L1887" i="1"/>
  <c r="J1887" i="1"/>
  <c r="H1887" i="1"/>
  <c r="F1887" i="1"/>
  <c r="M1885" i="1"/>
  <c r="N1885" i="1" s="1"/>
  <c r="O1885" i="1" s="1"/>
  <c r="L1885" i="1"/>
  <c r="J1885" i="1"/>
  <c r="H1885" i="1"/>
  <c r="F1885" i="1"/>
  <c r="M1883" i="1"/>
  <c r="N1883" i="1" s="1"/>
  <c r="O1883" i="1" s="1"/>
  <c r="L1883" i="1"/>
  <c r="J1883" i="1"/>
  <c r="H1883" i="1"/>
  <c r="F1883" i="1"/>
  <c r="M1881" i="1"/>
  <c r="N1881" i="1" s="1"/>
  <c r="O1881" i="1" s="1"/>
  <c r="L1881" i="1"/>
  <c r="J1881" i="1"/>
  <c r="H1881" i="1"/>
  <c r="F1881" i="1"/>
  <c r="M1879" i="1"/>
  <c r="N1879" i="1" s="1"/>
  <c r="O1879" i="1" s="1"/>
  <c r="L1879" i="1"/>
  <c r="J1879" i="1"/>
  <c r="H1879" i="1"/>
  <c r="F1879" i="1"/>
  <c r="M1877" i="1"/>
  <c r="N1877" i="1" s="1"/>
  <c r="O1877" i="1" s="1"/>
  <c r="L1877" i="1"/>
  <c r="J1877" i="1"/>
  <c r="H1877" i="1"/>
  <c r="F1877" i="1"/>
  <c r="M1875" i="1"/>
  <c r="N1875" i="1" s="1"/>
  <c r="O1875" i="1" s="1"/>
  <c r="L1875" i="1"/>
  <c r="J1875" i="1"/>
  <c r="H1875" i="1"/>
  <c r="F1875" i="1"/>
  <c r="M1873" i="1"/>
  <c r="N1873" i="1" s="1"/>
  <c r="O1873" i="1" s="1"/>
  <c r="L1873" i="1"/>
  <c r="J1873" i="1"/>
  <c r="H1873" i="1"/>
  <c r="F1873" i="1"/>
  <c r="M1871" i="1"/>
  <c r="N1871" i="1" s="1"/>
  <c r="O1871" i="1" s="1"/>
  <c r="L1871" i="1"/>
  <c r="J1871" i="1"/>
  <c r="H1871" i="1"/>
  <c r="F1871" i="1"/>
  <c r="M1869" i="1"/>
  <c r="N1869" i="1" s="1"/>
  <c r="O1869" i="1" s="1"/>
  <c r="L1869" i="1"/>
  <c r="J1869" i="1"/>
  <c r="H1869" i="1"/>
  <c r="F1869" i="1"/>
  <c r="M1867" i="1"/>
  <c r="N1867" i="1" s="1"/>
  <c r="O1867" i="1" s="1"/>
  <c r="L1867" i="1"/>
  <c r="J1867" i="1"/>
  <c r="H1867" i="1"/>
  <c r="F1867" i="1"/>
  <c r="M1865" i="1"/>
  <c r="N1865" i="1" s="1"/>
  <c r="O1865" i="1" s="1"/>
  <c r="L1865" i="1"/>
  <c r="J1865" i="1"/>
  <c r="H1865" i="1"/>
  <c r="F1865" i="1"/>
  <c r="M1863" i="1"/>
  <c r="N1863" i="1" s="1"/>
  <c r="O1863" i="1" s="1"/>
  <c r="L1863" i="1"/>
  <c r="J1863" i="1"/>
  <c r="H1863" i="1"/>
  <c r="F1863" i="1"/>
  <c r="M1861" i="1"/>
  <c r="N1861" i="1" s="1"/>
  <c r="O1861" i="1" s="1"/>
  <c r="L1861" i="1"/>
  <c r="J1861" i="1"/>
  <c r="H1861" i="1"/>
  <c r="F1861" i="1"/>
  <c r="M1859" i="1"/>
  <c r="N1859" i="1" s="1"/>
  <c r="O1859" i="1" s="1"/>
  <c r="L1859" i="1"/>
  <c r="J1859" i="1"/>
  <c r="H1859" i="1"/>
  <c r="F1859" i="1"/>
  <c r="P1851" i="1" l="1"/>
  <c r="Q1851" i="1" s="1"/>
  <c r="R1851" i="1" s="1"/>
  <c r="P1849" i="1"/>
  <c r="Q1849" i="1" s="1"/>
  <c r="R1849" i="1" s="1"/>
  <c r="P2050" i="1"/>
  <c r="Q2050" i="1"/>
  <c r="R2050" i="1" s="1"/>
  <c r="P2034" i="1"/>
  <c r="Q2034" i="1"/>
  <c r="R2034" i="1" s="1"/>
  <c r="P2026" i="1"/>
  <c r="Q2026" i="1"/>
  <c r="R2026" i="1" s="1"/>
  <c r="P2024" i="1"/>
  <c r="Q2024" i="1"/>
  <c r="R2024" i="1" s="1"/>
  <c r="P2022" i="1"/>
  <c r="Q2022" i="1" s="1"/>
  <c r="R2022" i="1" s="1"/>
  <c r="P2020" i="1"/>
  <c r="Q2020" i="1" s="1"/>
  <c r="R2020" i="1" s="1"/>
  <c r="P1983" i="1"/>
  <c r="Q1983" i="1"/>
  <c r="R1983" i="1" s="1"/>
  <c r="P1977" i="1"/>
  <c r="Q1977" i="1"/>
  <c r="R1977" i="1" s="1"/>
  <c r="P1956" i="1"/>
  <c r="Q1956" i="1"/>
  <c r="R1956" i="1" s="1"/>
  <c r="P1948" i="1"/>
  <c r="Q1948" i="1"/>
  <c r="R1948" i="1" s="1"/>
  <c r="P1938" i="1"/>
  <c r="Q1938" i="1" s="1"/>
  <c r="R1938" i="1" s="1"/>
  <c r="P1932" i="1"/>
  <c r="Q1932" i="1" s="1"/>
  <c r="R1932" i="1" s="1"/>
  <c r="P1924" i="1"/>
  <c r="Q1924" i="1" s="1"/>
  <c r="R1924" i="1" s="1"/>
  <c r="P1920" i="1"/>
  <c r="Q1920" i="1" s="1"/>
  <c r="R1920" i="1" s="1"/>
  <c r="P1912" i="1"/>
  <c r="Q1912" i="1" s="1"/>
  <c r="R1912" i="1" s="1"/>
  <c r="P1905" i="1"/>
  <c r="Q1905" i="1" s="1"/>
  <c r="R1905" i="1" s="1"/>
  <c r="P1903" i="1"/>
  <c r="Q1903" i="1" s="1"/>
  <c r="R1903" i="1" s="1"/>
  <c r="P1901" i="1"/>
  <c r="Q1901" i="1" s="1"/>
  <c r="R1901" i="1" s="1"/>
  <c r="P1899" i="1"/>
  <c r="Q1899" i="1" s="1"/>
  <c r="R1899" i="1" s="1"/>
  <c r="P1897" i="1"/>
  <c r="Q1897" i="1" s="1"/>
  <c r="R1897" i="1" s="1"/>
  <c r="Q1895" i="1"/>
  <c r="R1895" i="1" s="1"/>
  <c r="P1895" i="1"/>
  <c r="P1893" i="1"/>
  <c r="Q1893" i="1" s="1"/>
  <c r="R1893" i="1" s="1"/>
  <c r="P1891" i="1"/>
  <c r="Q1891" i="1" s="1"/>
  <c r="R1891" i="1" s="1"/>
  <c r="P1889" i="1"/>
  <c r="Q1889" i="1"/>
  <c r="R1889" i="1" s="1"/>
  <c r="P1887" i="1"/>
  <c r="Q1887" i="1" s="1"/>
  <c r="R1887" i="1" s="1"/>
  <c r="P1885" i="1"/>
  <c r="Q1885" i="1" s="1"/>
  <c r="R1885" i="1" s="1"/>
  <c r="P1883" i="1"/>
  <c r="Q1883" i="1" s="1"/>
  <c r="R1883" i="1" s="1"/>
  <c r="P1881" i="1"/>
  <c r="Q1881" i="1" s="1"/>
  <c r="R1881" i="1" s="1"/>
  <c r="P1879" i="1"/>
  <c r="Q1879" i="1" s="1"/>
  <c r="R1879" i="1" s="1"/>
  <c r="P1877" i="1"/>
  <c r="Q1877" i="1" s="1"/>
  <c r="R1877" i="1" s="1"/>
  <c r="P1875" i="1"/>
  <c r="Q1875" i="1" s="1"/>
  <c r="R1875" i="1" s="1"/>
  <c r="P1873" i="1"/>
  <c r="Q1873" i="1" s="1"/>
  <c r="R1873" i="1" s="1"/>
  <c r="P1871" i="1"/>
  <c r="Q1871" i="1" s="1"/>
  <c r="R1871" i="1" s="1"/>
  <c r="P1869" i="1"/>
  <c r="Q1869" i="1" s="1"/>
  <c r="R1869" i="1" s="1"/>
  <c r="P1867" i="1"/>
  <c r="Q1867" i="1" s="1"/>
  <c r="R1867" i="1" s="1"/>
  <c r="P1865" i="1"/>
  <c r="Q1865" i="1" s="1"/>
  <c r="R1865" i="1" s="1"/>
  <c r="P1863" i="1"/>
  <c r="Q1863" i="1" s="1"/>
  <c r="R1863" i="1" s="1"/>
  <c r="P1861" i="1"/>
  <c r="Q1861" i="1" s="1"/>
  <c r="R1861" i="1" s="1"/>
  <c r="P1859" i="1"/>
  <c r="Q1859" i="1" s="1"/>
  <c r="R1859" i="1" s="1"/>
  <c r="J2197" i="1"/>
  <c r="H2197" i="1"/>
  <c r="E2197" i="1"/>
  <c r="F2197" i="1" s="1"/>
  <c r="J2191" i="1"/>
  <c r="H2191" i="1"/>
  <c r="E2191" i="1"/>
  <c r="F2191" i="1" s="1"/>
  <c r="J2185" i="1"/>
  <c r="H2185" i="1"/>
  <c r="E2185" i="1"/>
  <c r="F2185" i="1" s="1"/>
  <c r="J2179" i="1"/>
  <c r="H2179" i="1"/>
  <c r="E2179" i="1"/>
  <c r="F2179" i="1" s="1"/>
  <c r="J2173" i="1"/>
  <c r="H2173" i="1"/>
  <c r="E2173" i="1"/>
  <c r="F2173" i="1" s="1"/>
  <c r="J2167" i="1"/>
  <c r="H2167" i="1"/>
  <c r="E2167" i="1"/>
  <c r="F2167" i="1" s="1"/>
  <c r="J2150" i="1"/>
  <c r="H2150" i="1"/>
  <c r="E2150" i="1"/>
  <c r="F2150" i="1" s="1"/>
  <c r="E2146" i="1"/>
  <c r="L141" i="1" l="1"/>
  <c r="J141" i="1"/>
  <c r="H141" i="1"/>
  <c r="E141" i="1"/>
  <c r="M141" i="1" s="1"/>
  <c r="L985" i="1"/>
  <c r="J985" i="1"/>
  <c r="H985" i="1"/>
  <c r="F985" i="1"/>
  <c r="H282" i="1"/>
  <c r="M270" i="1"/>
  <c r="L270" i="1"/>
  <c r="J270" i="1"/>
  <c r="H270" i="1"/>
  <c r="F270" i="1"/>
  <c r="N141" i="1" l="1"/>
  <c r="O141" i="1" s="1"/>
  <c r="F141" i="1"/>
  <c r="N270" i="1"/>
  <c r="O270" i="1" s="1"/>
  <c r="J680" i="1"/>
  <c r="H680" i="1"/>
  <c r="F680" i="1"/>
  <c r="P141" i="1" l="1"/>
  <c r="Q141" i="1" s="1"/>
  <c r="R141" i="1" s="1"/>
  <c r="P270" i="1"/>
  <c r="Q270" i="1" s="1"/>
  <c r="E2365" i="1"/>
  <c r="E2361" i="1"/>
  <c r="E2357" i="1"/>
  <c r="E2353" i="1"/>
  <c r="J2349" i="1"/>
  <c r="H2349" i="1"/>
  <c r="E2349" i="1"/>
  <c r="F2349" i="1" s="1"/>
  <c r="J2345" i="1"/>
  <c r="H2345" i="1"/>
  <c r="E2345" i="1"/>
  <c r="F2345" i="1" s="1"/>
  <c r="J2341" i="1"/>
  <c r="H2341" i="1"/>
  <c r="E2341" i="1"/>
  <c r="F2341" i="1" s="1"/>
  <c r="J2337" i="1"/>
  <c r="H2337" i="1"/>
  <c r="E2337" i="1"/>
  <c r="F2337" i="1" s="1"/>
  <c r="J2333" i="1"/>
  <c r="H2333" i="1"/>
  <c r="E2333" i="1"/>
  <c r="F2333" i="1" s="1"/>
  <c r="E2329" i="1"/>
  <c r="E2322" i="1"/>
  <c r="E2318" i="1"/>
  <c r="E2314" i="1"/>
  <c r="E2310" i="1"/>
  <c r="E2306" i="1"/>
  <c r="J2302" i="1"/>
  <c r="H2302" i="1"/>
  <c r="E2302" i="1"/>
  <c r="F2302" i="1" s="1"/>
  <c r="J2298" i="1"/>
  <c r="H2298" i="1"/>
  <c r="E2298" i="1"/>
  <c r="F2298" i="1" s="1"/>
  <c r="E2294" i="1"/>
  <c r="E2290" i="1"/>
  <c r="E2286" i="1"/>
  <c r="E2282" i="1"/>
  <c r="E2278" i="1"/>
  <c r="E2271" i="1"/>
  <c r="E2267" i="1"/>
  <c r="E2001" i="1"/>
  <c r="E1820" i="1" l="1"/>
  <c r="E1814" i="1"/>
  <c r="E1808" i="1"/>
  <c r="E1802" i="1"/>
  <c r="J1771" i="1"/>
  <c r="H1771" i="1"/>
  <c r="F1771" i="1"/>
  <c r="J1769" i="1"/>
  <c r="H1769" i="1"/>
  <c r="F1769" i="1"/>
  <c r="J1763" i="1"/>
  <c r="H1763" i="1"/>
  <c r="F1763" i="1"/>
  <c r="J1761" i="1"/>
  <c r="H1761" i="1"/>
  <c r="F1761" i="1"/>
  <c r="J1548" i="1"/>
  <c r="H1548" i="1"/>
  <c r="E1548" i="1"/>
  <c r="F1548" i="1" s="1"/>
  <c r="J1546" i="1"/>
  <c r="H1546" i="1"/>
  <c r="E1546" i="1"/>
  <c r="F1546" i="1" s="1"/>
  <c r="J1544" i="1"/>
  <c r="H1544" i="1"/>
  <c r="E1544" i="1"/>
  <c r="F1544" i="1" s="1"/>
  <c r="J1542" i="1"/>
  <c r="H1542" i="1"/>
  <c r="E1542" i="1"/>
  <c r="F1542" i="1" s="1"/>
  <c r="J1540" i="1"/>
  <c r="H1540" i="1"/>
  <c r="E1540" i="1"/>
  <c r="F1540" i="1" s="1"/>
  <c r="J1536" i="1"/>
  <c r="H1536" i="1"/>
  <c r="E1536" i="1"/>
  <c r="F1536" i="1" s="1"/>
  <c r="J1534" i="1"/>
  <c r="H1534" i="1"/>
  <c r="E1534" i="1"/>
  <c r="F1534" i="1" s="1"/>
  <c r="J1530" i="1"/>
  <c r="H1530" i="1"/>
  <c r="E1530" i="1"/>
  <c r="F1530" i="1" s="1"/>
  <c r="J1528" i="1"/>
  <c r="H1528" i="1"/>
  <c r="E1528" i="1"/>
  <c r="F1528" i="1" s="1"/>
  <c r="J1526" i="1"/>
  <c r="H1526" i="1"/>
  <c r="E1526" i="1"/>
  <c r="F1526" i="1" s="1"/>
  <c r="J1524" i="1"/>
  <c r="H1524" i="1"/>
  <c r="E1524" i="1"/>
  <c r="F1524" i="1" s="1"/>
  <c r="J1520" i="1"/>
  <c r="H1520" i="1"/>
  <c r="E1520" i="1"/>
  <c r="F1520" i="1" s="1"/>
  <c r="J1518" i="1"/>
  <c r="H1518" i="1"/>
  <c r="E1518" i="1"/>
  <c r="F1518" i="1" s="1"/>
  <c r="J1516" i="1"/>
  <c r="H1516" i="1"/>
  <c r="E1516" i="1"/>
  <c r="F1516" i="1" s="1"/>
  <c r="J1514" i="1"/>
  <c r="H1514" i="1"/>
  <c r="E1514" i="1"/>
  <c r="F1514" i="1" s="1"/>
  <c r="J1510" i="1"/>
  <c r="H1510" i="1"/>
  <c r="E1510" i="1"/>
  <c r="F1510" i="1" s="1"/>
  <c r="J1508" i="1"/>
  <c r="H1508" i="1"/>
  <c r="E1508" i="1"/>
  <c r="F1508" i="1" s="1"/>
  <c r="J1506" i="1"/>
  <c r="H1506" i="1"/>
  <c r="E1506" i="1"/>
  <c r="F1506" i="1" s="1"/>
  <c r="J1499" i="1"/>
  <c r="H1499" i="1"/>
  <c r="E1499" i="1"/>
  <c r="F1499" i="1" s="1"/>
  <c r="J1497" i="1"/>
  <c r="H1497" i="1"/>
  <c r="E1497" i="1"/>
  <c r="F1497" i="1" s="1"/>
  <c r="J1495" i="1"/>
  <c r="H1495" i="1"/>
  <c r="E1495" i="1"/>
  <c r="F1495" i="1" s="1"/>
  <c r="J1493" i="1"/>
  <c r="H1493" i="1"/>
  <c r="E1493" i="1"/>
  <c r="F1493" i="1" s="1"/>
  <c r="J1491" i="1"/>
  <c r="H1491" i="1"/>
  <c r="E1491" i="1"/>
  <c r="F1491" i="1" s="1"/>
  <c r="J1489" i="1"/>
  <c r="H1489" i="1"/>
  <c r="E1489" i="1"/>
  <c r="F1489" i="1" s="1"/>
  <c r="J1487" i="1"/>
  <c r="H1487" i="1"/>
  <c r="E1487" i="1"/>
  <c r="F1487" i="1" s="1"/>
  <c r="J1483" i="1"/>
  <c r="H1483" i="1"/>
  <c r="E1483" i="1"/>
  <c r="F1483" i="1" s="1"/>
  <c r="J1471" i="1"/>
  <c r="H1471" i="1"/>
  <c r="J1469" i="1"/>
  <c r="H1469" i="1"/>
  <c r="E1471" i="1"/>
  <c r="E1469" i="1"/>
  <c r="E1467" i="1"/>
  <c r="E1465" i="1"/>
  <c r="E1054" i="1"/>
  <c r="E1050" i="1"/>
  <c r="E1046" i="1"/>
  <c r="E1042" i="1"/>
  <c r="E1038" i="1"/>
  <c r="E1034" i="1"/>
  <c r="E734" i="1"/>
  <c r="J703" i="1"/>
  <c r="H703" i="1"/>
  <c r="F703" i="1"/>
  <c r="J701" i="1"/>
  <c r="H701" i="1"/>
  <c r="F701" i="1"/>
  <c r="J695" i="1"/>
  <c r="H695" i="1"/>
  <c r="F695" i="1"/>
  <c r="J693" i="1"/>
  <c r="H693" i="1"/>
  <c r="F693" i="1"/>
  <c r="J590" i="1"/>
  <c r="H590" i="1"/>
  <c r="F590" i="1"/>
  <c r="J588" i="1"/>
  <c r="H588" i="1"/>
  <c r="F588" i="1"/>
  <c r="J586" i="1"/>
  <c r="H586" i="1"/>
  <c r="F586" i="1"/>
  <c r="J584" i="1"/>
  <c r="H584" i="1"/>
  <c r="F584" i="1"/>
  <c r="J582" i="1"/>
  <c r="H582" i="1"/>
  <c r="F582" i="1"/>
  <c r="J580" i="1"/>
  <c r="H580" i="1"/>
  <c r="F580" i="1"/>
  <c r="J578" i="1"/>
  <c r="H578" i="1"/>
  <c r="F578" i="1"/>
  <c r="E567" i="1"/>
  <c r="E565" i="1"/>
  <c r="E559" i="1"/>
  <c r="E557" i="1"/>
  <c r="E555" i="1"/>
  <c r="E553" i="1"/>
  <c r="E372" i="1"/>
  <c r="M2384" i="1" l="1"/>
  <c r="L2384" i="1"/>
  <c r="J2384" i="1"/>
  <c r="H2384" i="1"/>
  <c r="F2384" i="1"/>
  <c r="M2382" i="1"/>
  <c r="L2382" i="1"/>
  <c r="J2382" i="1"/>
  <c r="H2382" i="1"/>
  <c r="F2382" i="1"/>
  <c r="M2380" i="1"/>
  <c r="L2380" i="1"/>
  <c r="J2380" i="1"/>
  <c r="H2380" i="1"/>
  <c r="F2380" i="1"/>
  <c r="M2373" i="1"/>
  <c r="N2373" i="1" s="1"/>
  <c r="O2373" i="1" s="1"/>
  <c r="L2373" i="1"/>
  <c r="J2373" i="1"/>
  <c r="H2373" i="1"/>
  <c r="F2373" i="1"/>
  <c r="M2369" i="1"/>
  <c r="L2369" i="1"/>
  <c r="J2369" i="1"/>
  <c r="H2369" i="1"/>
  <c r="F2369" i="1"/>
  <c r="M2365" i="1"/>
  <c r="L2365" i="1"/>
  <c r="J2365" i="1"/>
  <c r="H2365" i="1"/>
  <c r="F2365" i="1"/>
  <c r="M2361" i="1"/>
  <c r="N2361" i="1" s="1"/>
  <c r="L2361" i="1"/>
  <c r="J2361" i="1"/>
  <c r="H2361" i="1"/>
  <c r="F2361" i="1"/>
  <c r="M2357" i="1"/>
  <c r="L2357" i="1"/>
  <c r="J2357" i="1"/>
  <c r="H2357" i="1"/>
  <c r="F2357" i="1"/>
  <c r="M2353" i="1"/>
  <c r="L2353" i="1"/>
  <c r="J2353" i="1"/>
  <c r="H2353" i="1"/>
  <c r="F2353" i="1"/>
  <c r="M2349" i="1"/>
  <c r="L2349" i="1"/>
  <c r="M2345" i="1"/>
  <c r="L2345" i="1"/>
  <c r="M2341" i="1"/>
  <c r="N2341" i="1" s="1"/>
  <c r="O2341" i="1" s="1"/>
  <c r="L2341" i="1"/>
  <c r="M2337" i="1"/>
  <c r="N2337" i="1" s="1"/>
  <c r="L2337" i="1"/>
  <c r="M2333" i="1"/>
  <c r="L2333" i="1"/>
  <c r="M2329" i="1"/>
  <c r="N2329" i="1" s="1"/>
  <c r="L2329" i="1"/>
  <c r="J2329" i="1"/>
  <c r="H2329" i="1"/>
  <c r="F2329" i="1"/>
  <c r="M2322" i="1"/>
  <c r="N2322" i="1" s="1"/>
  <c r="L2322" i="1"/>
  <c r="J2322" i="1"/>
  <c r="H2322" i="1"/>
  <c r="F2322" i="1"/>
  <c r="M2318" i="1"/>
  <c r="L2318" i="1"/>
  <c r="J2318" i="1"/>
  <c r="H2318" i="1"/>
  <c r="F2318" i="1"/>
  <c r="M2314" i="1"/>
  <c r="L2314" i="1"/>
  <c r="J2314" i="1"/>
  <c r="H2314" i="1"/>
  <c r="F2314" i="1"/>
  <c r="M2310" i="1"/>
  <c r="L2310" i="1"/>
  <c r="J2310" i="1"/>
  <c r="H2310" i="1"/>
  <c r="F2310" i="1"/>
  <c r="M2306" i="1"/>
  <c r="N2306" i="1" s="1"/>
  <c r="O2306" i="1" s="1"/>
  <c r="L2306" i="1"/>
  <c r="J2306" i="1"/>
  <c r="H2306" i="1"/>
  <c r="F2306" i="1"/>
  <c r="M2302" i="1"/>
  <c r="L2302" i="1"/>
  <c r="M2298" i="1"/>
  <c r="L2298" i="1"/>
  <c r="M2294" i="1"/>
  <c r="N2294" i="1" s="1"/>
  <c r="L2294" i="1"/>
  <c r="J2294" i="1"/>
  <c r="H2294" i="1"/>
  <c r="F2294" i="1"/>
  <c r="M2290" i="1"/>
  <c r="N2290" i="1" s="1"/>
  <c r="L2290" i="1"/>
  <c r="J2290" i="1"/>
  <c r="H2290" i="1"/>
  <c r="F2290" i="1"/>
  <c r="M2286" i="1"/>
  <c r="L2286" i="1"/>
  <c r="J2286" i="1"/>
  <c r="H2286" i="1"/>
  <c r="F2286" i="1"/>
  <c r="M2282" i="1"/>
  <c r="L2282" i="1"/>
  <c r="J2282" i="1"/>
  <c r="H2282" i="1"/>
  <c r="F2282" i="1"/>
  <c r="M2278" i="1"/>
  <c r="N2278" i="1" s="1"/>
  <c r="L2278" i="1"/>
  <c r="J2278" i="1"/>
  <c r="H2278" i="1"/>
  <c r="F2278" i="1"/>
  <c r="M2271" i="1"/>
  <c r="N2271" i="1" s="1"/>
  <c r="O2271" i="1" s="1"/>
  <c r="L2271" i="1"/>
  <c r="J2271" i="1"/>
  <c r="H2271" i="1"/>
  <c r="F2271" i="1"/>
  <c r="M2267" i="1"/>
  <c r="L2267" i="1"/>
  <c r="J2267" i="1"/>
  <c r="H2267" i="1"/>
  <c r="F2267" i="1"/>
  <c r="M2263" i="1"/>
  <c r="L2263" i="1"/>
  <c r="J2263" i="1"/>
  <c r="H2263" i="1"/>
  <c r="F2263" i="1"/>
  <c r="M2261" i="1"/>
  <c r="N2261" i="1" s="1"/>
  <c r="L2261" i="1"/>
  <c r="J2261" i="1"/>
  <c r="H2261" i="1"/>
  <c r="F2261" i="1"/>
  <c r="M2259" i="1"/>
  <c r="N2259" i="1" s="1"/>
  <c r="L2259" i="1"/>
  <c r="J2259" i="1"/>
  <c r="H2259" i="1"/>
  <c r="F2259" i="1"/>
  <c r="M2257" i="1"/>
  <c r="L2257" i="1"/>
  <c r="J2257" i="1"/>
  <c r="H2257" i="1"/>
  <c r="F2257" i="1"/>
  <c r="M2255" i="1"/>
  <c r="L2255" i="1"/>
  <c r="J2255" i="1"/>
  <c r="H2255" i="1"/>
  <c r="F2255" i="1"/>
  <c r="M2253" i="1"/>
  <c r="L2253" i="1"/>
  <c r="J2253" i="1"/>
  <c r="H2253" i="1"/>
  <c r="F2253" i="1"/>
  <c r="M2251" i="1"/>
  <c r="N2251" i="1" s="1"/>
  <c r="O2251" i="1" s="1"/>
  <c r="L2251" i="1"/>
  <c r="J2251" i="1"/>
  <c r="H2251" i="1"/>
  <c r="F2251" i="1"/>
  <c r="M2249" i="1"/>
  <c r="N2249" i="1" s="1"/>
  <c r="L2249" i="1"/>
  <c r="J2249" i="1"/>
  <c r="H2249" i="1"/>
  <c r="F2249" i="1"/>
  <c r="M2245" i="1"/>
  <c r="L2245" i="1"/>
  <c r="J2245" i="1"/>
  <c r="H2245" i="1"/>
  <c r="F2245" i="1"/>
  <c r="M2241" i="1"/>
  <c r="N2241" i="1" s="1"/>
  <c r="L2241" i="1"/>
  <c r="J2241" i="1"/>
  <c r="H2241" i="1"/>
  <c r="F2241" i="1"/>
  <c r="M2237" i="1"/>
  <c r="N2237" i="1" s="1"/>
  <c r="L2237" i="1"/>
  <c r="J2237" i="1"/>
  <c r="H2237" i="1"/>
  <c r="F2237" i="1"/>
  <c r="M2233" i="1"/>
  <c r="N2233" i="1" s="1"/>
  <c r="L2233" i="1"/>
  <c r="J2233" i="1"/>
  <c r="H2233" i="1"/>
  <c r="F2233" i="1"/>
  <c r="M2229" i="1"/>
  <c r="L2229" i="1"/>
  <c r="J2229" i="1"/>
  <c r="H2229" i="1"/>
  <c r="F2229" i="1"/>
  <c r="M2225" i="1"/>
  <c r="L2225" i="1"/>
  <c r="J2225" i="1"/>
  <c r="H2225" i="1"/>
  <c r="F2225" i="1"/>
  <c r="M2221" i="1"/>
  <c r="N2221" i="1" s="1"/>
  <c r="O2221" i="1" s="1"/>
  <c r="L2221" i="1"/>
  <c r="J2221" i="1"/>
  <c r="H2221" i="1"/>
  <c r="F2221" i="1"/>
  <c r="M2217" i="1"/>
  <c r="L2217" i="1"/>
  <c r="J2217" i="1"/>
  <c r="H2217" i="1"/>
  <c r="F2217" i="1"/>
  <c r="M2213" i="1"/>
  <c r="L2213" i="1"/>
  <c r="J2213" i="1"/>
  <c r="H2213" i="1"/>
  <c r="F2213" i="1"/>
  <c r="M2206" i="1"/>
  <c r="N2206" i="1" s="1"/>
  <c r="L2206" i="1"/>
  <c r="J2206" i="1"/>
  <c r="H2206" i="1"/>
  <c r="F2206" i="1"/>
  <c r="M2197" i="1"/>
  <c r="L2197" i="1"/>
  <c r="M2191" i="1"/>
  <c r="L2191" i="1"/>
  <c r="M2185" i="1"/>
  <c r="L2185" i="1"/>
  <c r="M2179" i="1"/>
  <c r="N2179" i="1" s="1"/>
  <c r="L2179" i="1"/>
  <c r="M2173" i="1"/>
  <c r="N2173" i="1" s="1"/>
  <c r="O2173" i="1" s="1"/>
  <c r="L2173" i="1"/>
  <c r="M2167" i="1"/>
  <c r="L2167" i="1"/>
  <c r="M2160" i="1"/>
  <c r="L2160" i="1"/>
  <c r="J2160" i="1"/>
  <c r="H2160" i="1"/>
  <c r="F2160" i="1"/>
  <c r="M2156" i="1"/>
  <c r="N2156" i="1" s="1"/>
  <c r="L2156" i="1"/>
  <c r="J2156" i="1"/>
  <c r="H2156" i="1"/>
  <c r="F2156" i="1"/>
  <c r="M2150" i="1"/>
  <c r="N2150" i="1" s="1"/>
  <c r="L2150" i="1"/>
  <c r="M2146" i="1"/>
  <c r="L2146" i="1"/>
  <c r="J2146" i="1"/>
  <c r="H2146" i="1"/>
  <c r="F2146" i="1"/>
  <c r="M2007" i="1"/>
  <c r="L2007" i="1"/>
  <c r="J2007" i="1"/>
  <c r="H2007" i="1"/>
  <c r="F2007" i="1"/>
  <c r="M2001" i="1"/>
  <c r="L2001" i="1"/>
  <c r="J2001" i="1"/>
  <c r="H2001" i="1"/>
  <c r="F2001" i="1"/>
  <c r="M1838" i="1"/>
  <c r="N1838" i="1" s="1"/>
  <c r="O1838" i="1" s="1"/>
  <c r="L1838" i="1"/>
  <c r="J1838" i="1"/>
  <c r="H1838" i="1"/>
  <c r="F1838" i="1"/>
  <c r="M1832" i="1"/>
  <c r="L1832" i="1"/>
  <c r="J1832" i="1"/>
  <c r="H1832" i="1"/>
  <c r="F1832" i="1"/>
  <c r="M1826" i="1"/>
  <c r="L1826" i="1"/>
  <c r="J1826" i="1"/>
  <c r="H1826" i="1"/>
  <c r="F1826" i="1"/>
  <c r="M1820" i="1"/>
  <c r="N1820" i="1" s="1"/>
  <c r="L1820" i="1"/>
  <c r="J1820" i="1"/>
  <c r="H1820" i="1"/>
  <c r="F1820" i="1"/>
  <c r="M1814" i="1"/>
  <c r="N1814" i="1" s="1"/>
  <c r="L1814" i="1"/>
  <c r="J1814" i="1"/>
  <c r="H1814" i="1"/>
  <c r="F1814" i="1"/>
  <c r="M1808" i="1"/>
  <c r="N1808" i="1" s="1"/>
  <c r="L1808" i="1"/>
  <c r="J1808" i="1"/>
  <c r="H1808" i="1"/>
  <c r="F1808" i="1"/>
  <c r="M1802" i="1"/>
  <c r="L1802" i="1"/>
  <c r="J1802" i="1"/>
  <c r="H1802" i="1"/>
  <c r="F1802" i="1"/>
  <c r="M1777" i="1"/>
  <c r="L1777" i="1"/>
  <c r="J1777" i="1"/>
  <c r="H1777" i="1"/>
  <c r="F1777" i="1"/>
  <c r="M1771" i="1"/>
  <c r="N1771" i="1" s="1"/>
  <c r="O1771" i="1" s="1"/>
  <c r="L1771" i="1"/>
  <c r="M1769" i="1"/>
  <c r="L1769" i="1"/>
  <c r="M1763" i="1"/>
  <c r="L1763" i="1"/>
  <c r="M1761" i="1"/>
  <c r="N1761" i="1" s="1"/>
  <c r="L1761" i="1"/>
  <c r="M1733" i="1"/>
  <c r="L1733" i="1"/>
  <c r="J1733" i="1"/>
  <c r="H1733" i="1"/>
  <c r="F1733" i="1"/>
  <c r="M1662" i="1"/>
  <c r="L1662" i="1"/>
  <c r="J1662" i="1"/>
  <c r="H1662" i="1"/>
  <c r="F1662" i="1"/>
  <c r="M1637" i="1"/>
  <c r="L1637" i="1"/>
  <c r="J1637" i="1"/>
  <c r="H1637" i="1"/>
  <c r="F1637" i="1"/>
  <c r="M1548" i="1"/>
  <c r="L1548" i="1"/>
  <c r="M1546" i="1"/>
  <c r="N1546" i="1" s="1"/>
  <c r="O1546" i="1" s="1"/>
  <c r="L1546" i="1"/>
  <c r="M1544" i="1"/>
  <c r="N1544" i="1" s="1"/>
  <c r="L1544" i="1"/>
  <c r="M1542" i="1"/>
  <c r="L1542" i="1"/>
  <c r="M1540" i="1"/>
  <c r="N1540" i="1" s="1"/>
  <c r="L1540" i="1"/>
  <c r="M1536" i="1"/>
  <c r="N1536" i="1" s="1"/>
  <c r="L1536" i="1"/>
  <c r="M1534" i="1"/>
  <c r="N1534" i="1" s="1"/>
  <c r="L1534" i="1"/>
  <c r="M1530" i="1"/>
  <c r="L1530" i="1"/>
  <c r="M1528" i="1"/>
  <c r="N1528" i="1" s="1"/>
  <c r="L1528" i="1"/>
  <c r="M1526" i="1"/>
  <c r="N1526" i="1" s="1"/>
  <c r="L1526" i="1"/>
  <c r="M1524" i="1"/>
  <c r="N1524" i="1" s="1"/>
  <c r="L1524" i="1"/>
  <c r="M1520" i="1"/>
  <c r="N1520" i="1" s="1"/>
  <c r="O1520" i="1" s="1"/>
  <c r="L1520" i="1"/>
  <c r="M1518" i="1"/>
  <c r="L1518" i="1"/>
  <c r="M1516" i="1"/>
  <c r="L1516" i="1"/>
  <c r="M1514" i="1"/>
  <c r="L1514" i="1"/>
  <c r="M1510" i="1"/>
  <c r="N1510" i="1" s="1"/>
  <c r="L1510" i="1"/>
  <c r="M1508" i="1"/>
  <c r="L1508" i="1"/>
  <c r="M1506" i="1"/>
  <c r="L1506" i="1"/>
  <c r="M1499" i="1"/>
  <c r="L1499" i="1"/>
  <c r="M1497" i="1"/>
  <c r="L1497" i="1"/>
  <c r="M1495" i="1"/>
  <c r="L1495" i="1"/>
  <c r="M1493" i="1"/>
  <c r="L1493" i="1"/>
  <c r="M1491" i="1"/>
  <c r="N1491" i="1" s="1"/>
  <c r="L1491" i="1"/>
  <c r="M1489" i="1"/>
  <c r="N1489" i="1" s="1"/>
  <c r="O1489" i="1" s="1"/>
  <c r="L1489" i="1"/>
  <c r="M1487" i="1"/>
  <c r="L1487" i="1"/>
  <c r="M1483" i="1"/>
  <c r="L1483" i="1"/>
  <c r="M1477" i="1"/>
  <c r="N1477" i="1" s="1"/>
  <c r="L1477" i="1"/>
  <c r="J1477" i="1"/>
  <c r="H1477" i="1"/>
  <c r="F1477" i="1"/>
  <c r="M1475" i="1"/>
  <c r="N1475" i="1" s="1"/>
  <c r="O1475" i="1" s="1"/>
  <c r="L1475" i="1"/>
  <c r="J1475" i="1"/>
  <c r="H1475" i="1"/>
  <c r="F1475" i="1"/>
  <c r="M1473" i="1"/>
  <c r="L1473" i="1"/>
  <c r="J1473" i="1"/>
  <c r="H1473" i="1"/>
  <c r="F1473" i="1"/>
  <c r="M1471" i="1"/>
  <c r="L1471" i="1"/>
  <c r="F1471" i="1"/>
  <c r="M1469" i="1"/>
  <c r="L1469" i="1"/>
  <c r="F1469" i="1"/>
  <c r="M1467" i="1"/>
  <c r="N1467" i="1" s="1"/>
  <c r="L1467" i="1"/>
  <c r="J1467" i="1"/>
  <c r="H1467" i="1"/>
  <c r="F1467" i="1"/>
  <c r="M1465" i="1"/>
  <c r="L1465" i="1"/>
  <c r="J1465" i="1"/>
  <c r="H1465" i="1"/>
  <c r="F1465" i="1"/>
  <c r="M1456" i="1"/>
  <c r="L1456" i="1"/>
  <c r="J1456" i="1"/>
  <c r="H1456" i="1"/>
  <c r="F1456" i="1"/>
  <c r="M1450" i="1"/>
  <c r="L1450" i="1"/>
  <c r="J1450" i="1"/>
  <c r="H1450" i="1"/>
  <c r="F1450" i="1"/>
  <c r="M1448" i="1"/>
  <c r="L1448" i="1"/>
  <c r="J1448" i="1"/>
  <c r="H1448" i="1"/>
  <c r="F1448" i="1"/>
  <c r="M1442" i="1"/>
  <c r="L1442" i="1"/>
  <c r="J1442" i="1"/>
  <c r="H1442" i="1"/>
  <c r="F1442" i="1"/>
  <c r="M1436" i="1"/>
  <c r="L1436" i="1"/>
  <c r="J1436" i="1"/>
  <c r="H1436" i="1"/>
  <c r="F1436" i="1"/>
  <c r="M1434" i="1"/>
  <c r="N1434" i="1" s="1"/>
  <c r="L1434" i="1"/>
  <c r="J1434" i="1"/>
  <c r="H1434" i="1"/>
  <c r="F1434" i="1"/>
  <c r="M1428" i="1"/>
  <c r="N1428" i="1" s="1"/>
  <c r="O1428" i="1" s="1"/>
  <c r="L1428" i="1"/>
  <c r="J1428" i="1"/>
  <c r="H1428" i="1"/>
  <c r="F1428" i="1"/>
  <c r="M1426" i="1"/>
  <c r="L1426" i="1"/>
  <c r="J1426" i="1"/>
  <c r="H1426" i="1"/>
  <c r="F1426" i="1"/>
  <c r="M1248" i="1"/>
  <c r="L1248" i="1"/>
  <c r="J1248" i="1"/>
  <c r="H1248" i="1"/>
  <c r="F1248" i="1"/>
  <c r="M1235" i="1"/>
  <c r="N1235" i="1" s="1"/>
  <c r="L1235" i="1"/>
  <c r="J1235" i="1"/>
  <c r="H1235" i="1"/>
  <c r="F1235" i="1"/>
  <c r="M1233" i="1"/>
  <c r="N1233" i="1" s="1"/>
  <c r="O1233" i="1" s="1"/>
  <c r="L1233" i="1"/>
  <c r="J1233" i="1"/>
  <c r="H1233" i="1"/>
  <c r="F1233" i="1"/>
  <c r="M1231" i="1"/>
  <c r="L1231" i="1"/>
  <c r="J1231" i="1"/>
  <c r="H1231" i="1"/>
  <c r="F1231" i="1"/>
  <c r="M1229" i="1"/>
  <c r="L1229" i="1"/>
  <c r="J1229" i="1"/>
  <c r="H1229" i="1"/>
  <c r="F1229" i="1"/>
  <c r="M1227" i="1"/>
  <c r="L1227" i="1"/>
  <c r="J1227" i="1"/>
  <c r="H1227" i="1"/>
  <c r="F1227" i="1"/>
  <c r="M1225" i="1"/>
  <c r="N1225" i="1" s="1"/>
  <c r="L1225" i="1"/>
  <c r="J1225" i="1"/>
  <c r="H1225" i="1"/>
  <c r="F1225" i="1"/>
  <c r="M1223" i="1"/>
  <c r="L1223" i="1"/>
  <c r="J1223" i="1"/>
  <c r="H1223" i="1"/>
  <c r="F1223" i="1"/>
  <c r="M1221" i="1"/>
  <c r="L1221" i="1"/>
  <c r="J1221" i="1"/>
  <c r="H1221" i="1"/>
  <c r="F1221" i="1"/>
  <c r="M1219" i="1"/>
  <c r="L1219" i="1"/>
  <c r="J1219" i="1"/>
  <c r="H1219" i="1"/>
  <c r="F1219" i="1"/>
  <c r="M1215" i="1"/>
  <c r="N1215" i="1" s="1"/>
  <c r="L1215" i="1"/>
  <c r="J1215" i="1"/>
  <c r="H1215" i="1"/>
  <c r="F1215" i="1"/>
  <c r="M1213" i="1"/>
  <c r="N1213" i="1" s="1"/>
  <c r="L1213" i="1"/>
  <c r="J1213" i="1"/>
  <c r="H1213" i="1"/>
  <c r="F1213" i="1"/>
  <c r="M1211" i="1"/>
  <c r="N1211" i="1" s="1"/>
  <c r="L1211" i="1"/>
  <c r="J1211" i="1"/>
  <c r="H1211" i="1"/>
  <c r="F1211" i="1"/>
  <c r="M1209" i="1"/>
  <c r="N1209" i="1" s="1"/>
  <c r="L1209" i="1"/>
  <c r="J1209" i="1"/>
  <c r="H1209" i="1"/>
  <c r="F1209" i="1"/>
  <c r="M1207" i="1"/>
  <c r="N1207" i="1" s="1"/>
  <c r="L1207" i="1"/>
  <c r="J1207" i="1"/>
  <c r="H1207" i="1"/>
  <c r="F1207" i="1"/>
  <c r="M1205" i="1"/>
  <c r="N1205" i="1" s="1"/>
  <c r="L1205" i="1"/>
  <c r="J1205" i="1"/>
  <c r="H1205" i="1"/>
  <c r="F1205" i="1"/>
  <c r="M1203" i="1"/>
  <c r="N1203" i="1" s="1"/>
  <c r="L1203" i="1"/>
  <c r="J1203" i="1"/>
  <c r="H1203" i="1"/>
  <c r="F1203" i="1"/>
  <c r="M1201" i="1"/>
  <c r="L1201" i="1"/>
  <c r="J1201" i="1"/>
  <c r="H1201" i="1"/>
  <c r="F1201" i="1"/>
  <c r="M1199" i="1"/>
  <c r="N1199" i="1" s="1"/>
  <c r="L1199" i="1"/>
  <c r="J1199" i="1"/>
  <c r="H1199" i="1"/>
  <c r="F1199" i="1"/>
  <c r="M1197" i="1"/>
  <c r="N1197" i="1" s="1"/>
  <c r="L1197" i="1"/>
  <c r="J1197" i="1"/>
  <c r="H1197" i="1"/>
  <c r="F1197" i="1"/>
  <c r="M1155" i="1"/>
  <c r="N1155" i="1" s="1"/>
  <c r="L1155" i="1"/>
  <c r="J1155" i="1"/>
  <c r="H1155" i="1"/>
  <c r="F1155" i="1"/>
  <c r="M1153" i="1"/>
  <c r="L1153" i="1"/>
  <c r="J1153" i="1"/>
  <c r="H1153" i="1"/>
  <c r="F1153" i="1"/>
  <c r="M1151" i="1"/>
  <c r="N1151" i="1" s="1"/>
  <c r="L1151" i="1"/>
  <c r="J1151" i="1"/>
  <c r="H1151" i="1"/>
  <c r="F1151" i="1"/>
  <c r="M1149" i="1"/>
  <c r="N1149" i="1" s="1"/>
  <c r="L1149" i="1"/>
  <c r="J1149" i="1"/>
  <c r="H1149" i="1"/>
  <c r="F1149" i="1"/>
  <c r="M1142" i="1"/>
  <c r="L1142" i="1"/>
  <c r="J1142" i="1"/>
  <c r="H1142" i="1"/>
  <c r="F1142" i="1"/>
  <c r="M1140" i="1"/>
  <c r="L1140" i="1"/>
  <c r="J1140" i="1"/>
  <c r="H1140" i="1"/>
  <c r="F1140" i="1"/>
  <c r="M1138" i="1"/>
  <c r="N1138" i="1" s="1"/>
  <c r="L1138" i="1"/>
  <c r="J1138" i="1"/>
  <c r="H1138" i="1"/>
  <c r="F1138" i="1"/>
  <c r="M1136" i="1"/>
  <c r="N1136" i="1" s="1"/>
  <c r="L1136" i="1"/>
  <c r="J1136" i="1"/>
  <c r="H1136" i="1"/>
  <c r="F1136" i="1"/>
  <c r="M1132" i="1"/>
  <c r="L1132" i="1"/>
  <c r="J1132" i="1"/>
  <c r="H1132" i="1"/>
  <c r="F1132" i="1"/>
  <c r="M1130" i="1"/>
  <c r="L1130" i="1"/>
  <c r="J1130" i="1"/>
  <c r="H1130" i="1"/>
  <c r="F1130" i="1"/>
  <c r="M1128" i="1"/>
  <c r="N1128" i="1" s="1"/>
  <c r="O1128" i="1" s="1"/>
  <c r="P1128" i="1" s="1"/>
  <c r="L1128" i="1"/>
  <c r="J1128" i="1"/>
  <c r="H1128" i="1"/>
  <c r="F1128" i="1"/>
  <c r="M1126" i="1"/>
  <c r="L1126" i="1"/>
  <c r="J1126" i="1"/>
  <c r="H1126" i="1"/>
  <c r="F1126" i="1"/>
  <c r="M1122" i="1"/>
  <c r="L1122" i="1"/>
  <c r="J1122" i="1"/>
  <c r="H1122" i="1"/>
  <c r="F1122" i="1"/>
  <c r="M1120" i="1"/>
  <c r="L1120" i="1"/>
  <c r="J1120" i="1"/>
  <c r="H1120" i="1"/>
  <c r="F1120" i="1"/>
  <c r="M1118" i="1"/>
  <c r="N1118" i="1" s="1"/>
  <c r="O1118" i="1" s="1"/>
  <c r="P1118" i="1" s="1"/>
  <c r="L1118" i="1"/>
  <c r="J1118" i="1"/>
  <c r="H1118" i="1"/>
  <c r="F1118" i="1"/>
  <c r="M1116" i="1"/>
  <c r="L1116" i="1"/>
  <c r="J1116" i="1"/>
  <c r="H1116" i="1"/>
  <c r="F1116" i="1"/>
  <c r="M1114" i="1"/>
  <c r="L1114" i="1"/>
  <c r="J1114" i="1"/>
  <c r="H1114" i="1"/>
  <c r="F1114" i="1"/>
  <c r="M1110" i="1"/>
  <c r="L1110" i="1"/>
  <c r="J1110" i="1"/>
  <c r="H1110" i="1"/>
  <c r="F1110" i="1"/>
  <c r="M1108" i="1"/>
  <c r="N1108" i="1" s="1"/>
  <c r="O1108" i="1" s="1"/>
  <c r="P1108" i="1" s="1"/>
  <c r="L1108" i="1"/>
  <c r="J1108" i="1"/>
  <c r="H1108" i="1"/>
  <c r="F1108" i="1"/>
  <c r="M1106" i="1"/>
  <c r="N1106" i="1" s="1"/>
  <c r="O1106" i="1" s="1"/>
  <c r="P1106" i="1" s="1"/>
  <c r="L1106" i="1"/>
  <c r="J1106" i="1"/>
  <c r="H1106" i="1"/>
  <c r="F1106" i="1"/>
  <c r="M1104" i="1"/>
  <c r="L1104" i="1"/>
  <c r="J1104" i="1"/>
  <c r="H1104" i="1"/>
  <c r="F1104" i="1"/>
  <c r="M1095" i="1"/>
  <c r="L1095" i="1"/>
  <c r="J1095" i="1"/>
  <c r="H1095" i="1"/>
  <c r="F1095" i="1"/>
  <c r="M1093" i="1"/>
  <c r="N1093" i="1" s="1"/>
  <c r="O1093" i="1" s="1"/>
  <c r="P1093" i="1" s="1"/>
  <c r="L1093" i="1"/>
  <c r="J1093" i="1"/>
  <c r="H1093" i="1"/>
  <c r="F1093" i="1"/>
  <c r="M1091" i="1"/>
  <c r="N1091" i="1" s="1"/>
  <c r="O1091" i="1" s="1"/>
  <c r="P1091" i="1" s="1"/>
  <c r="L1091" i="1"/>
  <c r="J1091" i="1"/>
  <c r="H1091" i="1"/>
  <c r="F1091" i="1"/>
  <c r="M1089" i="1"/>
  <c r="L1089" i="1"/>
  <c r="J1089" i="1"/>
  <c r="H1089" i="1"/>
  <c r="F1089" i="1"/>
  <c r="M1085" i="1"/>
  <c r="L1085" i="1"/>
  <c r="J1085" i="1"/>
  <c r="H1085" i="1"/>
  <c r="F1085" i="1"/>
  <c r="M1083" i="1"/>
  <c r="N1083" i="1" s="1"/>
  <c r="O1083" i="1" s="1"/>
  <c r="P1083" i="1" s="1"/>
  <c r="L1083" i="1"/>
  <c r="J1083" i="1"/>
  <c r="H1083" i="1"/>
  <c r="F1083" i="1"/>
  <c r="M1081" i="1"/>
  <c r="L1081" i="1"/>
  <c r="J1081" i="1"/>
  <c r="H1081" i="1"/>
  <c r="F1081" i="1"/>
  <c r="M1079" i="1"/>
  <c r="L1079" i="1"/>
  <c r="J1079" i="1"/>
  <c r="H1079" i="1"/>
  <c r="F1079" i="1"/>
  <c r="M1077" i="1"/>
  <c r="L1077" i="1"/>
  <c r="J1077" i="1"/>
  <c r="H1077" i="1"/>
  <c r="F1077" i="1"/>
  <c r="M1071" i="1"/>
  <c r="N1071" i="1" s="1"/>
  <c r="O1071" i="1" s="1"/>
  <c r="P1071" i="1" s="1"/>
  <c r="L1071" i="1"/>
  <c r="J1071" i="1"/>
  <c r="H1071" i="1"/>
  <c r="F1071" i="1"/>
  <c r="M1069" i="1"/>
  <c r="L1069" i="1"/>
  <c r="J1069" i="1"/>
  <c r="H1069" i="1"/>
  <c r="F1069" i="1"/>
  <c r="M1067" i="1"/>
  <c r="L1067" i="1"/>
  <c r="J1067" i="1"/>
  <c r="H1067" i="1"/>
  <c r="F1067" i="1"/>
  <c r="M1065" i="1"/>
  <c r="L1065" i="1"/>
  <c r="J1065" i="1"/>
  <c r="H1065" i="1"/>
  <c r="F1065" i="1"/>
  <c r="M1063" i="1"/>
  <c r="N1063" i="1" s="1"/>
  <c r="O1063" i="1" s="1"/>
  <c r="L1063" i="1"/>
  <c r="J1063" i="1"/>
  <c r="H1063" i="1"/>
  <c r="F1063" i="1"/>
  <c r="M1054" i="1"/>
  <c r="N1054" i="1" s="1"/>
  <c r="L1054" i="1"/>
  <c r="J1054" i="1"/>
  <c r="H1054" i="1"/>
  <c r="F1054" i="1"/>
  <c r="M1050" i="1"/>
  <c r="L1050" i="1"/>
  <c r="J1050" i="1"/>
  <c r="H1050" i="1"/>
  <c r="F1050" i="1"/>
  <c r="M1046" i="1"/>
  <c r="L1046" i="1"/>
  <c r="J1046" i="1"/>
  <c r="H1046" i="1"/>
  <c r="F1046" i="1"/>
  <c r="M1042" i="1"/>
  <c r="N1042" i="1" s="1"/>
  <c r="O1042" i="1" s="1"/>
  <c r="L1042" i="1"/>
  <c r="J1042" i="1"/>
  <c r="H1042" i="1"/>
  <c r="F1042" i="1"/>
  <c r="M1038" i="1"/>
  <c r="N1038" i="1" s="1"/>
  <c r="O1038" i="1" s="1"/>
  <c r="L1038" i="1"/>
  <c r="J1038" i="1"/>
  <c r="H1038" i="1"/>
  <c r="F1038" i="1"/>
  <c r="M1034" i="1"/>
  <c r="L1034" i="1"/>
  <c r="J1034" i="1"/>
  <c r="H1034" i="1"/>
  <c r="F1034" i="1"/>
  <c r="M985" i="1"/>
  <c r="M951" i="1"/>
  <c r="N951" i="1" s="1"/>
  <c r="O951" i="1" s="1"/>
  <c r="L951" i="1"/>
  <c r="J951" i="1"/>
  <c r="H951" i="1"/>
  <c r="F951" i="1"/>
  <c r="M945" i="1"/>
  <c r="L945" i="1"/>
  <c r="J945" i="1"/>
  <c r="H945" i="1"/>
  <c r="F945" i="1"/>
  <c r="M917" i="1"/>
  <c r="L917" i="1"/>
  <c r="J917" i="1"/>
  <c r="H917" i="1"/>
  <c r="F917" i="1"/>
  <c r="M915" i="1"/>
  <c r="L915" i="1"/>
  <c r="J915" i="1"/>
  <c r="H915" i="1"/>
  <c r="F915" i="1"/>
  <c r="M911" i="1"/>
  <c r="N911" i="1" s="1"/>
  <c r="O911" i="1" s="1"/>
  <c r="L911" i="1"/>
  <c r="J911" i="1"/>
  <c r="H911" i="1"/>
  <c r="F911" i="1"/>
  <c r="M905" i="1"/>
  <c r="L905" i="1"/>
  <c r="J905" i="1"/>
  <c r="H905" i="1"/>
  <c r="F905" i="1"/>
  <c r="M863" i="1"/>
  <c r="L863" i="1"/>
  <c r="J863" i="1"/>
  <c r="H863" i="1"/>
  <c r="F863" i="1"/>
  <c r="M861" i="1"/>
  <c r="L861" i="1"/>
  <c r="J861" i="1"/>
  <c r="H861" i="1"/>
  <c r="F861" i="1"/>
  <c r="M859" i="1"/>
  <c r="N859" i="1" s="1"/>
  <c r="O859" i="1" s="1"/>
  <c r="L859" i="1"/>
  <c r="J859" i="1"/>
  <c r="H859" i="1"/>
  <c r="F859" i="1"/>
  <c r="M857" i="1"/>
  <c r="N857" i="1" s="1"/>
  <c r="O857" i="1" s="1"/>
  <c r="L857" i="1"/>
  <c r="J857" i="1"/>
  <c r="H857" i="1"/>
  <c r="F857" i="1"/>
  <c r="M842" i="1"/>
  <c r="L842" i="1"/>
  <c r="J842" i="1"/>
  <c r="H842" i="1"/>
  <c r="F842" i="1"/>
  <c r="M813" i="1"/>
  <c r="L813" i="1"/>
  <c r="J813" i="1"/>
  <c r="H813" i="1"/>
  <c r="F813" i="1"/>
  <c r="M811" i="1"/>
  <c r="L811" i="1"/>
  <c r="J811" i="1"/>
  <c r="H811" i="1"/>
  <c r="F811" i="1"/>
  <c r="M809" i="1"/>
  <c r="N809" i="1" s="1"/>
  <c r="O809" i="1" s="1"/>
  <c r="L809" i="1"/>
  <c r="J809" i="1"/>
  <c r="H809" i="1"/>
  <c r="F809" i="1"/>
  <c r="M807" i="1"/>
  <c r="L807" i="1"/>
  <c r="J807" i="1"/>
  <c r="H807" i="1"/>
  <c r="F807" i="1"/>
  <c r="M798" i="1"/>
  <c r="L798" i="1"/>
  <c r="J798" i="1"/>
  <c r="H798" i="1"/>
  <c r="F798" i="1"/>
  <c r="M796" i="1"/>
  <c r="N796" i="1" s="1"/>
  <c r="L796" i="1"/>
  <c r="J796" i="1"/>
  <c r="H796" i="1"/>
  <c r="F796" i="1"/>
  <c r="M794" i="1"/>
  <c r="N794" i="1" s="1"/>
  <c r="O794" i="1" s="1"/>
  <c r="P794" i="1" s="1"/>
  <c r="L794" i="1"/>
  <c r="J794" i="1"/>
  <c r="H794" i="1"/>
  <c r="F794" i="1"/>
  <c r="M792" i="1"/>
  <c r="N792" i="1" s="1"/>
  <c r="L792" i="1"/>
  <c r="J792" i="1"/>
  <c r="H792" i="1"/>
  <c r="F792" i="1"/>
  <c r="M771" i="1"/>
  <c r="N771" i="1" s="1"/>
  <c r="L771" i="1"/>
  <c r="J771" i="1"/>
  <c r="H771" i="1"/>
  <c r="F771" i="1"/>
  <c r="M767" i="1"/>
  <c r="N767" i="1" s="1"/>
  <c r="L767" i="1"/>
  <c r="J767" i="1"/>
  <c r="H767" i="1"/>
  <c r="F767" i="1"/>
  <c r="M763" i="1"/>
  <c r="N763" i="1" s="1"/>
  <c r="O763" i="1" s="1"/>
  <c r="L763" i="1"/>
  <c r="J763" i="1"/>
  <c r="H763" i="1"/>
  <c r="F763" i="1"/>
  <c r="M759" i="1"/>
  <c r="N759" i="1" s="1"/>
  <c r="L759" i="1"/>
  <c r="J759" i="1"/>
  <c r="H759" i="1"/>
  <c r="F759" i="1"/>
  <c r="M755" i="1"/>
  <c r="N755" i="1" s="1"/>
  <c r="L755" i="1"/>
  <c r="J755" i="1"/>
  <c r="H755" i="1"/>
  <c r="F755" i="1"/>
  <c r="M734" i="1"/>
  <c r="N734" i="1" s="1"/>
  <c r="L734" i="1"/>
  <c r="J734" i="1"/>
  <c r="H734" i="1"/>
  <c r="F734" i="1"/>
  <c r="M724" i="1"/>
  <c r="N724" i="1" s="1"/>
  <c r="O724" i="1" s="1"/>
  <c r="P724" i="1" s="1"/>
  <c r="L724" i="1"/>
  <c r="J724" i="1"/>
  <c r="H724" i="1"/>
  <c r="F724" i="1"/>
  <c r="M709" i="1"/>
  <c r="N709" i="1" s="1"/>
  <c r="O709" i="1" s="1"/>
  <c r="L709" i="1"/>
  <c r="J709" i="1"/>
  <c r="H709" i="1"/>
  <c r="F709" i="1"/>
  <c r="M703" i="1"/>
  <c r="N703" i="1" s="1"/>
  <c r="L703" i="1"/>
  <c r="M701" i="1"/>
  <c r="N701" i="1" s="1"/>
  <c r="L701" i="1"/>
  <c r="M695" i="1"/>
  <c r="N695" i="1" s="1"/>
  <c r="O695" i="1" s="1"/>
  <c r="L695" i="1"/>
  <c r="M693" i="1"/>
  <c r="N693" i="1" s="1"/>
  <c r="O693" i="1" s="1"/>
  <c r="L693" i="1"/>
  <c r="M680" i="1"/>
  <c r="N680" i="1" s="1"/>
  <c r="L680" i="1"/>
  <c r="M590" i="1"/>
  <c r="N590" i="1" s="1"/>
  <c r="L590" i="1"/>
  <c r="M588" i="1"/>
  <c r="N588" i="1" s="1"/>
  <c r="O588" i="1" s="1"/>
  <c r="L588" i="1"/>
  <c r="M586" i="1"/>
  <c r="N586" i="1" s="1"/>
  <c r="O586" i="1" s="1"/>
  <c r="L586" i="1"/>
  <c r="M584" i="1"/>
  <c r="N584" i="1" s="1"/>
  <c r="L584" i="1"/>
  <c r="M582" i="1"/>
  <c r="N582" i="1" s="1"/>
  <c r="L582" i="1"/>
  <c r="M580" i="1"/>
  <c r="N580" i="1" s="1"/>
  <c r="O580" i="1" s="1"/>
  <c r="L580" i="1"/>
  <c r="M578" i="1"/>
  <c r="N578" i="1" s="1"/>
  <c r="O578" i="1" s="1"/>
  <c r="L578" i="1"/>
  <c r="M576" i="1"/>
  <c r="N576" i="1" s="1"/>
  <c r="L576" i="1"/>
  <c r="J576" i="1"/>
  <c r="H576" i="1"/>
  <c r="F576" i="1"/>
  <c r="M567" i="1"/>
  <c r="N567" i="1" s="1"/>
  <c r="L567" i="1"/>
  <c r="J567" i="1"/>
  <c r="H567" i="1"/>
  <c r="F567" i="1"/>
  <c r="M565" i="1"/>
  <c r="N565" i="1" s="1"/>
  <c r="O565" i="1" s="1"/>
  <c r="L565" i="1"/>
  <c r="J565" i="1"/>
  <c r="H565" i="1"/>
  <c r="F565" i="1"/>
  <c r="M559" i="1"/>
  <c r="N559" i="1" s="1"/>
  <c r="O559" i="1" s="1"/>
  <c r="L559" i="1"/>
  <c r="J559" i="1"/>
  <c r="H559" i="1"/>
  <c r="F559" i="1"/>
  <c r="M557" i="1"/>
  <c r="N557" i="1" s="1"/>
  <c r="L557" i="1"/>
  <c r="J557" i="1"/>
  <c r="H557" i="1"/>
  <c r="F557" i="1"/>
  <c r="M555" i="1"/>
  <c r="L555" i="1"/>
  <c r="J555" i="1"/>
  <c r="H555" i="1"/>
  <c r="F555" i="1"/>
  <c r="M553" i="1"/>
  <c r="N553" i="1" s="1"/>
  <c r="O553" i="1" s="1"/>
  <c r="L553" i="1"/>
  <c r="J553" i="1"/>
  <c r="H553" i="1"/>
  <c r="F553" i="1"/>
  <c r="M486" i="1"/>
  <c r="N486" i="1" s="1"/>
  <c r="O486" i="1" s="1"/>
  <c r="L486" i="1"/>
  <c r="J486" i="1"/>
  <c r="H486" i="1"/>
  <c r="F486" i="1"/>
  <c r="M442" i="1"/>
  <c r="N442" i="1" s="1"/>
  <c r="L442" i="1"/>
  <c r="J442" i="1"/>
  <c r="H442" i="1"/>
  <c r="F442" i="1"/>
  <c r="M440" i="1"/>
  <c r="N440" i="1" s="1"/>
  <c r="L440" i="1"/>
  <c r="J440" i="1"/>
  <c r="H440" i="1"/>
  <c r="F440" i="1"/>
  <c r="M438" i="1"/>
  <c r="N438" i="1" s="1"/>
  <c r="O438" i="1" s="1"/>
  <c r="P438" i="1" s="1"/>
  <c r="L438" i="1"/>
  <c r="J438" i="1"/>
  <c r="H438" i="1"/>
  <c r="F438" i="1"/>
  <c r="M436" i="1"/>
  <c r="N436" i="1" s="1"/>
  <c r="O436" i="1" s="1"/>
  <c r="P436" i="1" s="1"/>
  <c r="L436" i="1"/>
  <c r="J436" i="1"/>
  <c r="H436" i="1"/>
  <c r="F436" i="1"/>
  <c r="M434" i="1"/>
  <c r="N434" i="1" s="1"/>
  <c r="L434" i="1"/>
  <c r="J434" i="1"/>
  <c r="H434" i="1"/>
  <c r="F434" i="1"/>
  <c r="M425" i="1"/>
  <c r="L425" i="1"/>
  <c r="J425" i="1"/>
  <c r="H425" i="1"/>
  <c r="F425" i="1"/>
  <c r="M423" i="1"/>
  <c r="N423" i="1" s="1"/>
  <c r="O423" i="1" s="1"/>
  <c r="P423" i="1" s="1"/>
  <c r="L423" i="1"/>
  <c r="J423" i="1"/>
  <c r="H423" i="1"/>
  <c r="F423" i="1"/>
  <c r="M421" i="1"/>
  <c r="L421" i="1"/>
  <c r="J421" i="1"/>
  <c r="H421" i="1"/>
  <c r="F421" i="1"/>
  <c r="M419" i="1"/>
  <c r="N419" i="1" s="1"/>
  <c r="L419" i="1"/>
  <c r="J419" i="1"/>
  <c r="H419" i="1"/>
  <c r="F419" i="1"/>
  <c r="M415" i="1"/>
  <c r="N415" i="1" s="1"/>
  <c r="L415" i="1"/>
  <c r="J415" i="1"/>
  <c r="H415" i="1"/>
  <c r="F415" i="1"/>
  <c r="M413" i="1"/>
  <c r="N413" i="1" s="1"/>
  <c r="O413" i="1" s="1"/>
  <c r="P413" i="1" s="1"/>
  <c r="L413" i="1"/>
  <c r="J413" i="1"/>
  <c r="H413" i="1"/>
  <c r="F413" i="1"/>
  <c r="M411" i="1"/>
  <c r="N411" i="1" s="1"/>
  <c r="L411" i="1"/>
  <c r="J411" i="1"/>
  <c r="H411" i="1"/>
  <c r="F411" i="1"/>
  <c r="M409" i="1"/>
  <c r="N409" i="1" s="1"/>
  <c r="L409" i="1"/>
  <c r="J409" i="1"/>
  <c r="H409" i="1"/>
  <c r="F409" i="1"/>
  <c r="M407" i="1"/>
  <c r="L407" i="1"/>
  <c r="J407" i="1"/>
  <c r="H407" i="1"/>
  <c r="F407" i="1"/>
  <c r="M401" i="1"/>
  <c r="N401" i="1" s="1"/>
  <c r="O401" i="1" s="1"/>
  <c r="P401" i="1" s="1"/>
  <c r="L401" i="1"/>
  <c r="J401" i="1"/>
  <c r="H401" i="1"/>
  <c r="F401" i="1"/>
  <c r="M399" i="1"/>
  <c r="L399" i="1"/>
  <c r="J399" i="1"/>
  <c r="H399" i="1"/>
  <c r="F399" i="1"/>
  <c r="M397" i="1"/>
  <c r="N397" i="1" s="1"/>
  <c r="L397" i="1"/>
  <c r="J397" i="1"/>
  <c r="H397" i="1"/>
  <c r="F397" i="1"/>
  <c r="M395" i="1"/>
  <c r="N395" i="1" s="1"/>
  <c r="L395" i="1"/>
  <c r="J395" i="1"/>
  <c r="H395" i="1"/>
  <c r="F395" i="1"/>
  <c r="M393" i="1"/>
  <c r="N393" i="1" s="1"/>
  <c r="O393" i="1" s="1"/>
  <c r="L393" i="1"/>
  <c r="J393" i="1"/>
  <c r="H393" i="1"/>
  <c r="F393" i="1"/>
  <c r="M389" i="1"/>
  <c r="N389" i="1" s="1"/>
  <c r="L389" i="1"/>
  <c r="J389" i="1"/>
  <c r="H389" i="1"/>
  <c r="F389" i="1"/>
  <c r="M387" i="1"/>
  <c r="N387" i="1" s="1"/>
  <c r="L387" i="1"/>
  <c r="J387" i="1"/>
  <c r="H387" i="1"/>
  <c r="F387" i="1"/>
  <c r="M385" i="1"/>
  <c r="L385" i="1"/>
  <c r="J385" i="1"/>
  <c r="H385" i="1"/>
  <c r="F385" i="1"/>
  <c r="M383" i="1"/>
  <c r="N383" i="1" s="1"/>
  <c r="O383" i="1" s="1"/>
  <c r="P383" i="1" s="1"/>
  <c r="L383" i="1"/>
  <c r="J383" i="1"/>
  <c r="H383" i="1"/>
  <c r="F383" i="1"/>
  <c r="M381" i="1"/>
  <c r="L381" i="1"/>
  <c r="J381" i="1"/>
  <c r="H381" i="1"/>
  <c r="F381" i="1"/>
  <c r="M372" i="1"/>
  <c r="N372" i="1" s="1"/>
  <c r="L372" i="1"/>
  <c r="J372" i="1"/>
  <c r="H372" i="1"/>
  <c r="F372" i="1"/>
  <c r="M359" i="1"/>
  <c r="N359" i="1" s="1"/>
  <c r="L359" i="1"/>
  <c r="J359" i="1"/>
  <c r="H359" i="1"/>
  <c r="F359" i="1"/>
  <c r="M319" i="1"/>
  <c r="N319" i="1" s="1"/>
  <c r="O319" i="1" s="1"/>
  <c r="P319" i="1" s="1"/>
  <c r="L319" i="1"/>
  <c r="J319" i="1"/>
  <c r="H319" i="1"/>
  <c r="F319" i="1"/>
  <c r="M294" i="1"/>
  <c r="N294" i="1" s="1"/>
  <c r="L294" i="1"/>
  <c r="J294" i="1"/>
  <c r="H294" i="1"/>
  <c r="F294" i="1"/>
  <c r="M290" i="1"/>
  <c r="N290" i="1" s="1"/>
  <c r="L290" i="1"/>
  <c r="J290" i="1"/>
  <c r="H290" i="1"/>
  <c r="F290" i="1"/>
  <c r="M286" i="1"/>
  <c r="L286" i="1"/>
  <c r="J286" i="1"/>
  <c r="H286" i="1"/>
  <c r="F286" i="1"/>
  <c r="M282" i="1"/>
  <c r="N282" i="1" s="1"/>
  <c r="O282" i="1" s="1"/>
  <c r="L282" i="1"/>
  <c r="J282" i="1"/>
  <c r="F282" i="1"/>
  <c r="M276" i="1"/>
  <c r="L276" i="1"/>
  <c r="J276" i="1"/>
  <c r="H276" i="1"/>
  <c r="F276" i="1"/>
  <c r="M268" i="1"/>
  <c r="N268" i="1" s="1"/>
  <c r="L268" i="1"/>
  <c r="J268" i="1"/>
  <c r="H268" i="1"/>
  <c r="F268" i="1"/>
  <c r="M264" i="1"/>
  <c r="N264" i="1" s="1"/>
  <c r="O264" i="1" s="1"/>
  <c r="L264" i="1"/>
  <c r="J264" i="1"/>
  <c r="H264" i="1"/>
  <c r="F264" i="1"/>
  <c r="M262" i="1"/>
  <c r="L262" i="1"/>
  <c r="J262" i="1"/>
  <c r="H262" i="1"/>
  <c r="F262" i="1"/>
  <c r="M260" i="1"/>
  <c r="N260" i="1" s="1"/>
  <c r="L260" i="1"/>
  <c r="J260" i="1"/>
  <c r="H260" i="1"/>
  <c r="F260" i="1"/>
  <c r="M256" i="1"/>
  <c r="L256" i="1"/>
  <c r="J256" i="1"/>
  <c r="H256" i="1"/>
  <c r="F256" i="1"/>
  <c r="M137" i="1"/>
  <c r="L137" i="1"/>
  <c r="J137" i="1"/>
  <c r="H137" i="1"/>
  <c r="F137" i="1"/>
  <c r="M133" i="1"/>
  <c r="N133" i="1" s="1"/>
  <c r="L133" i="1"/>
  <c r="J133" i="1"/>
  <c r="H133" i="1"/>
  <c r="F133" i="1"/>
  <c r="M126" i="1"/>
  <c r="N126" i="1" s="1"/>
  <c r="L126" i="1"/>
  <c r="J126" i="1"/>
  <c r="H126" i="1"/>
  <c r="F126" i="1"/>
  <c r="M122" i="1"/>
  <c r="N122" i="1" s="1"/>
  <c r="O122" i="1" s="1"/>
  <c r="L122" i="1"/>
  <c r="J122" i="1"/>
  <c r="H122" i="1"/>
  <c r="F122" i="1"/>
  <c r="M118" i="1"/>
  <c r="N118" i="1" s="1"/>
  <c r="L118" i="1"/>
  <c r="J118" i="1"/>
  <c r="H118" i="1"/>
  <c r="F118" i="1"/>
  <c r="M114" i="1"/>
  <c r="N114" i="1" s="1"/>
  <c r="L114" i="1"/>
  <c r="J114" i="1"/>
  <c r="H114" i="1"/>
  <c r="F114" i="1"/>
  <c r="M93" i="1"/>
  <c r="L93" i="1"/>
  <c r="J93" i="1"/>
  <c r="H93" i="1"/>
  <c r="F93" i="1"/>
  <c r="M91" i="1"/>
  <c r="N91" i="1" s="1"/>
  <c r="O91" i="1" s="1"/>
  <c r="L91" i="1"/>
  <c r="J91" i="1"/>
  <c r="H91" i="1"/>
  <c r="F91" i="1"/>
  <c r="M78" i="1"/>
  <c r="L78" i="1"/>
  <c r="J78" i="1"/>
  <c r="H78" i="1"/>
  <c r="F78" i="1"/>
  <c r="M61" i="1"/>
  <c r="N61" i="1" s="1"/>
  <c r="L61" i="1"/>
  <c r="J61" i="1"/>
  <c r="H61" i="1"/>
  <c r="F61" i="1"/>
  <c r="M59" i="1"/>
  <c r="L59" i="1"/>
  <c r="J59" i="1"/>
  <c r="H59" i="1"/>
  <c r="F59" i="1"/>
  <c r="P2221" i="1" l="1"/>
  <c r="Q2221" i="1" s="1"/>
  <c r="R2221" i="1" s="1"/>
  <c r="P763" i="1"/>
  <c r="Q763" i="1" s="1"/>
  <c r="R763" i="1" s="1"/>
  <c r="P122" i="1"/>
  <c r="Q122" i="1"/>
  <c r="R122" i="1" s="1"/>
  <c r="P2341" i="1"/>
  <c r="Q2341" i="1" s="1"/>
  <c r="R2341" i="1" s="1"/>
  <c r="P580" i="1"/>
  <c r="Q580" i="1" s="1"/>
  <c r="R580" i="1" s="1"/>
  <c r="P588" i="1"/>
  <c r="Q588" i="1" s="1"/>
  <c r="R588" i="1" s="1"/>
  <c r="R709" i="1"/>
  <c r="P709" i="1"/>
  <c r="P2306" i="1"/>
  <c r="Q2306" i="1" s="1"/>
  <c r="R2306" i="1" s="1"/>
  <c r="P486" i="1"/>
  <c r="P559" i="1"/>
  <c r="Q559" i="1" s="1"/>
  <c r="R559" i="1" s="1"/>
  <c r="P693" i="1"/>
  <c r="Q693" i="1" s="1"/>
  <c r="R693" i="1" s="1"/>
  <c r="P809" i="1"/>
  <c r="P857" i="1"/>
  <c r="P1038" i="1"/>
  <c r="Q1038" i="1" s="1"/>
  <c r="R1038" i="1" s="1"/>
  <c r="P1489" i="1"/>
  <c r="Q1489" i="1" s="1"/>
  <c r="R1489" i="1" s="1"/>
  <c r="P1520" i="1"/>
  <c r="Q1520" i="1" s="1"/>
  <c r="R1520" i="1" s="1"/>
  <c r="P1546" i="1"/>
  <c r="Q1546" i="1" s="1"/>
  <c r="R1546" i="1" s="1"/>
  <c r="P2373" i="1"/>
  <c r="Q2373" i="1" s="1"/>
  <c r="R2373" i="1" s="1"/>
  <c r="P91" i="1"/>
  <c r="Q91" i="1" s="1"/>
  <c r="R91" i="1" s="1"/>
  <c r="P264" i="1"/>
  <c r="Q264" i="1" s="1"/>
  <c r="R264" i="1" s="1"/>
  <c r="P282" i="1"/>
  <c r="Q282" i="1" s="1"/>
  <c r="R282" i="1" s="1"/>
  <c r="P393" i="1"/>
  <c r="Q393" i="1" s="1"/>
  <c r="R393" i="1" s="1"/>
  <c r="P553" i="1"/>
  <c r="Q553" i="1" s="1"/>
  <c r="R553" i="1" s="1"/>
  <c r="P565" i="1"/>
  <c r="Q565" i="1" s="1"/>
  <c r="R565" i="1" s="1"/>
  <c r="P578" i="1"/>
  <c r="Q578" i="1" s="1"/>
  <c r="R578" i="1" s="1"/>
  <c r="P586" i="1"/>
  <c r="Q586" i="1" s="1"/>
  <c r="R586" i="1" s="1"/>
  <c r="P859" i="1"/>
  <c r="P911" i="1"/>
  <c r="R951" i="1"/>
  <c r="P951" i="1"/>
  <c r="P1042" i="1"/>
  <c r="Q1042" i="1" s="1"/>
  <c r="R1042" i="1" s="1"/>
  <c r="P1063" i="1"/>
  <c r="Q1063" i="1" s="1"/>
  <c r="R1063" i="1" s="1"/>
  <c r="P1233" i="1"/>
  <c r="Q1233" i="1" s="1"/>
  <c r="R1233" i="1" s="1"/>
  <c r="P1428" i="1"/>
  <c r="Q1428" i="1" s="1"/>
  <c r="R1428" i="1" s="1"/>
  <c r="P1475" i="1"/>
  <c r="Q1475" i="1" s="1"/>
  <c r="R1475" i="1" s="1"/>
  <c r="P1771" i="1"/>
  <c r="Q1771" i="1" s="1"/>
  <c r="R1771" i="1" s="1"/>
  <c r="P1838" i="1"/>
  <c r="Q1838" i="1" s="1"/>
  <c r="R1838" i="1" s="1"/>
  <c r="P2173" i="1"/>
  <c r="Q2173" i="1" s="1"/>
  <c r="R2173" i="1" s="1"/>
  <c r="P2251" i="1"/>
  <c r="Q2251" i="1" s="1"/>
  <c r="R2251" i="1" s="1"/>
  <c r="P2271" i="1"/>
  <c r="Q2271" i="1" s="1"/>
  <c r="R2271" i="1" s="1"/>
  <c r="P695" i="1"/>
  <c r="Q695" i="1" s="1"/>
  <c r="R695" i="1" s="1"/>
  <c r="O759" i="1"/>
  <c r="O1155" i="1"/>
  <c r="P1155" i="1" s="1"/>
  <c r="O2150" i="1"/>
  <c r="O2259" i="1"/>
  <c r="O1054" i="1"/>
  <c r="O1225" i="1"/>
  <c r="O1510" i="1"/>
  <c r="O792" i="1"/>
  <c r="O1467" i="1"/>
  <c r="N1777" i="1"/>
  <c r="O1777" i="1" s="1"/>
  <c r="N2146" i="1"/>
  <c r="O2146" i="1" s="1"/>
  <c r="N2225" i="1"/>
  <c r="O2225" i="1" s="1"/>
  <c r="N2318" i="1"/>
  <c r="O2318" i="1" s="1"/>
  <c r="N2380" i="1"/>
  <c r="O2380" i="1" s="1"/>
  <c r="N1473" i="1"/>
  <c r="O1473" i="1" s="1"/>
  <c r="N555" i="1"/>
  <c r="O555" i="1" s="1"/>
  <c r="N2167" i="1"/>
  <c r="O2167" i="1" s="1"/>
  <c r="N2267" i="1"/>
  <c r="O2267" i="1" s="1"/>
  <c r="N1081" i="1"/>
  <c r="O1081" i="1" s="1"/>
  <c r="P1081" i="1" s="1"/>
  <c r="N1142" i="1"/>
  <c r="O1142" i="1" s="1"/>
  <c r="P1142" i="1" s="1"/>
  <c r="N1201" i="1"/>
  <c r="O1201" i="1" s="1"/>
  <c r="N1448" i="1"/>
  <c r="O1448" i="1" s="1"/>
  <c r="N1733" i="1"/>
  <c r="O1733" i="1" s="1"/>
  <c r="N2197" i="1"/>
  <c r="O2197" i="1" s="1"/>
  <c r="N93" i="1"/>
  <c r="O93" i="1" s="1"/>
  <c r="N286" i="1"/>
  <c r="O286" i="1" s="1"/>
  <c r="O389" i="1"/>
  <c r="P389" i="1" s="1"/>
  <c r="N407" i="1"/>
  <c r="O407" i="1" s="1"/>
  <c r="N945" i="1"/>
  <c r="O945" i="1" s="1"/>
  <c r="N1231" i="1"/>
  <c r="O1231" i="1" s="1"/>
  <c r="N262" i="1"/>
  <c r="O262" i="1" s="1"/>
  <c r="O118" i="1"/>
  <c r="N256" i="1"/>
  <c r="O256" i="1" s="1"/>
  <c r="O294" i="1"/>
  <c r="N385" i="1"/>
  <c r="O385" i="1" s="1"/>
  <c r="P385" i="1" s="1"/>
  <c r="O411" i="1"/>
  <c r="P411" i="1" s="1"/>
  <c r="N425" i="1"/>
  <c r="O425" i="1" s="1"/>
  <c r="P425" i="1" s="1"/>
  <c r="N1126" i="1"/>
  <c r="O1126" i="1" s="1"/>
  <c r="N1497" i="1"/>
  <c r="O1497" i="1" s="1"/>
  <c r="N1518" i="1"/>
  <c r="O1518" i="1" s="1"/>
  <c r="N2357" i="1"/>
  <c r="O2357" i="1" s="1"/>
  <c r="N905" i="1"/>
  <c r="O905" i="1" s="1"/>
  <c r="N1069" i="1"/>
  <c r="O1069" i="1" s="1"/>
  <c r="P1069" i="1" s="1"/>
  <c r="N1116" i="1"/>
  <c r="O1116" i="1" s="1"/>
  <c r="P1116" i="1" s="1"/>
  <c r="N1153" i="1"/>
  <c r="O1153" i="1" s="1"/>
  <c r="P1153" i="1" s="1"/>
  <c r="O1211" i="1"/>
  <c r="N1223" i="1"/>
  <c r="O1223" i="1" s="1"/>
  <c r="N1227" i="1"/>
  <c r="O1227" i="1" s="1"/>
  <c r="N1442" i="1"/>
  <c r="O1442" i="1" s="1"/>
  <c r="N1465" i="1"/>
  <c r="O1465" i="1" s="1"/>
  <c r="N1469" i="1"/>
  <c r="O1469" i="1" s="1"/>
  <c r="N1495" i="1"/>
  <c r="O1495" i="1" s="1"/>
  <c r="N1508" i="1"/>
  <c r="O1508" i="1" s="1"/>
  <c r="N1514" i="1"/>
  <c r="O1514" i="1" s="1"/>
  <c r="N1662" i="1"/>
  <c r="O1662" i="1" s="1"/>
  <c r="P1662" i="1" s="1"/>
  <c r="N1769" i="1"/>
  <c r="O1769" i="1" s="1"/>
  <c r="O1814" i="1"/>
  <c r="N2001" i="1"/>
  <c r="O2001" i="1" s="1"/>
  <c r="N2217" i="1"/>
  <c r="O2217" i="1" s="1"/>
  <c r="N2257" i="1"/>
  <c r="O2257" i="1" s="1"/>
  <c r="O2290" i="1"/>
  <c r="N2310" i="1"/>
  <c r="O2310" i="1" s="1"/>
  <c r="N2353" i="1"/>
  <c r="O2353" i="1" s="1"/>
  <c r="N2369" i="1"/>
  <c r="O2369" i="1" s="1"/>
  <c r="P2369" i="1" s="1"/>
  <c r="O582" i="1"/>
  <c r="O701" i="1"/>
  <c r="N78" i="1"/>
  <c r="O78" i="1" s="1"/>
  <c r="O126" i="1"/>
  <c r="N137" i="1"/>
  <c r="O137" i="1" s="1"/>
  <c r="O268" i="1"/>
  <c r="N276" i="1"/>
  <c r="O276" i="1" s="1"/>
  <c r="O359" i="1"/>
  <c r="P359" i="1" s="1"/>
  <c r="N381" i="1"/>
  <c r="O381" i="1" s="1"/>
  <c r="O395" i="1"/>
  <c r="P395" i="1" s="1"/>
  <c r="N399" i="1"/>
  <c r="O399" i="1" s="1"/>
  <c r="P399" i="1" s="1"/>
  <c r="O415" i="1"/>
  <c r="P415" i="1" s="1"/>
  <c r="N421" i="1"/>
  <c r="O421" i="1" s="1"/>
  <c r="P421" i="1" s="1"/>
  <c r="O440" i="1"/>
  <c r="P440" i="1" s="1"/>
  <c r="O567" i="1"/>
  <c r="O590" i="1"/>
  <c r="O734" i="1"/>
  <c r="O767" i="1"/>
  <c r="O796" i="1"/>
  <c r="P796" i="1" s="1"/>
  <c r="N811" i="1"/>
  <c r="O811" i="1" s="1"/>
  <c r="N1140" i="1"/>
  <c r="O1140" i="1" s="1"/>
  <c r="P1140" i="1" s="1"/>
  <c r="O1203" i="1"/>
  <c r="O1209" i="1"/>
  <c r="N1219" i="1"/>
  <c r="O1219" i="1" s="1"/>
  <c r="N1426" i="1"/>
  <c r="O1426" i="1" s="1"/>
  <c r="N1450" i="1"/>
  <c r="O1450" i="1" s="1"/>
  <c r="N1487" i="1"/>
  <c r="O1487" i="1" s="1"/>
  <c r="N1499" i="1"/>
  <c r="O1499" i="1" s="1"/>
  <c r="O1544" i="1"/>
  <c r="N1548" i="1"/>
  <c r="O1548" i="1" s="1"/>
  <c r="O1808" i="1"/>
  <c r="N1832" i="1"/>
  <c r="O1832" i="1" s="1"/>
  <c r="O2179" i="1"/>
  <c r="N2191" i="1"/>
  <c r="O2191" i="1" s="1"/>
  <c r="O2233" i="1"/>
  <c r="O2237" i="1"/>
  <c r="O2249" i="1"/>
  <c r="N2253" i="1"/>
  <c r="O2253" i="1" s="1"/>
  <c r="O2278" i="1"/>
  <c r="N2286" i="1"/>
  <c r="O2286" i="1" s="1"/>
  <c r="N2302" i="1"/>
  <c r="O2302" i="1" s="1"/>
  <c r="O2322" i="1"/>
  <c r="O2337" i="1"/>
  <c r="N2345" i="1"/>
  <c r="O2345" i="1" s="1"/>
  <c r="N1095" i="1"/>
  <c r="O1095" i="1" s="1"/>
  <c r="P1095" i="1" s="1"/>
  <c r="N1483" i="1"/>
  <c r="O1483" i="1" s="1"/>
  <c r="N1530" i="1"/>
  <c r="O1530" i="1" s="1"/>
  <c r="O133" i="1"/>
  <c r="P133" i="1" s="1"/>
  <c r="O260" i="1"/>
  <c r="O290" i="1"/>
  <c r="O372" i="1"/>
  <c r="O387" i="1"/>
  <c r="P387" i="1" s="1"/>
  <c r="O397" i="1"/>
  <c r="P397" i="1" s="1"/>
  <c r="O409" i="1"/>
  <c r="P409" i="1" s="1"/>
  <c r="O419" i="1"/>
  <c r="O434" i="1"/>
  <c r="O442" i="1"/>
  <c r="P442" i="1" s="1"/>
  <c r="O557" i="1"/>
  <c r="O576" i="1"/>
  <c r="O584" i="1"/>
  <c r="O680" i="1"/>
  <c r="O703" i="1"/>
  <c r="N915" i="1"/>
  <c r="O915" i="1" s="1"/>
  <c r="N1077" i="1"/>
  <c r="O1077" i="1" s="1"/>
  <c r="N1120" i="1"/>
  <c r="O1120" i="1" s="1"/>
  <c r="P1120" i="1" s="1"/>
  <c r="N813" i="1"/>
  <c r="O813" i="1" s="1"/>
  <c r="N1046" i="1"/>
  <c r="O1046" i="1" s="1"/>
  <c r="O61" i="1"/>
  <c r="O114" i="1"/>
  <c r="O755" i="1"/>
  <c r="O771" i="1"/>
  <c r="N798" i="1"/>
  <c r="O798" i="1" s="1"/>
  <c r="P798" i="1" s="1"/>
  <c r="N985" i="1"/>
  <c r="O985" i="1" s="1"/>
  <c r="N1085" i="1"/>
  <c r="O1085" i="1" s="1"/>
  <c r="P1085" i="1" s="1"/>
  <c r="N1130" i="1"/>
  <c r="O1130" i="1" s="1"/>
  <c r="P1130" i="1" s="1"/>
  <c r="N1248" i="1"/>
  <c r="O1248" i="1" s="1"/>
  <c r="N861" i="1"/>
  <c r="O861" i="1" s="1"/>
  <c r="N1065" i="1"/>
  <c r="O1065" i="1" s="1"/>
  <c r="P1065" i="1" s="1"/>
  <c r="N1110" i="1"/>
  <c r="O1110" i="1" s="1"/>
  <c r="P1110" i="1" s="1"/>
  <c r="N807" i="1"/>
  <c r="O807" i="1" s="1"/>
  <c r="N842" i="1"/>
  <c r="O842" i="1" s="1"/>
  <c r="N863" i="1"/>
  <c r="O863" i="1" s="1"/>
  <c r="N917" i="1"/>
  <c r="O917" i="1" s="1"/>
  <c r="N1034" i="1"/>
  <c r="O1034" i="1" s="1"/>
  <c r="N1050" i="1"/>
  <c r="O1050" i="1" s="1"/>
  <c r="N1067" i="1"/>
  <c r="O1067" i="1" s="1"/>
  <c r="P1067" i="1" s="1"/>
  <c r="N1079" i="1"/>
  <c r="O1079" i="1" s="1"/>
  <c r="P1079" i="1" s="1"/>
  <c r="N1089" i="1"/>
  <c r="O1089" i="1" s="1"/>
  <c r="N1104" i="1"/>
  <c r="O1104" i="1" s="1"/>
  <c r="N1114" i="1"/>
  <c r="O1114" i="1" s="1"/>
  <c r="N1122" i="1"/>
  <c r="O1122" i="1" s="1"/>
  <c r="P1122" i="1" s="1"/>
  <c r="N1132" i="1"/>
  <c r="O1132" i="1" s="1"/>
  <c r="P1132" i="1" s="1"/>
  <c r="O1136" i="1"/>
  <c r="O1138" i="1"/>
  <c r="P1138" i="1" s="1"/>
  <c r="O1149" i="1"/>
  <c r="O1151" i="1"/>
  <c r="P1151" i="1" s="1"/>
  <c r="O1197" i="1"/>
  <c r="O1199" i="1"/>
  <c r="O1205" i="1"/>
  <c r="O1207" i="1"/>
  <c r="O1213" i="1"/>
  <c r="O1215" i="1"/>
  <c r="N1221" i="1"/>
  <c r="O1221" i="1" s="1"/>
  <c r="O1235" i="1"/>
  <c r="N1456" i="1"/>
  <c r="O1456" i="1" s="1"/>
  <c r="O1477" i="1"/>
  <c r="N1506" i="1"/>
  <c r="O1506" i="1" s="1"/>
  <c r="N1637" i="1"/>
  <c r="O1637" i="1" s="1"/>
  <c r="N2007" i="1"/>
  <c r="O2007" i="1" s="1"/>
  <c r="N2229" i="1"/>
  <c r="O2229" i="1" s="1"/>
  <c r="N2282" i="1"/>
  <c r="O2282" i="1" s="1"/>
  <c r="N2349" i="1"/>
  <c r="O2349" i="1" s="1"/>
  <c r="N1229" i="1"/>
  <c r="O1229" i="1" s="1"/>
  <c r="O1434" i="1"/>
  <c r="N1471" i="1"/>
  <c r="O1471" i="1" s="1"/>
  <c r="O1491" i="1"/>
  <c r="N1516" i="1"/>
  <c r="O1516" i="1" s="1"/>
  <c r="N1436" i="1"/>
  <c r="O1436" i="1" s="1"/>
  <c r="N1493" i="1"/>
  <c r="O1493" i="1" s="1"/>
  <c r="N1802" i="1"/>
  <c r="O1802" i="1" s="1"/>
  <c r="N2185" i="1"/>
  <c r="O2185" i="1" s="1"/>
  <c r="N2255" i="1"/>
  <c r="O2255" i="1" s="1"/>
  <c r="N2314" i="1"/>
  <c r="O2314" i="1" s="1"/>
  <c r="N2382" i="1"/>
  <c r="O2382" i="1" s="1"/>
  <c r="O1524" i="1"/>
  <c r="O1526" i="1"/>
  <c r="O1534" i="1"/>
  <c r="O1536" i="1"/>
  <c r="N1542" i="1"/>
  <c r="O1542" i="1" s="1"/>
  <c r="O1761" i="1"/>
  <c r="N1826" i="1"/>
  <c r="O1826" i="1" s="1"/>
  <c r="O2156" i="1"/>
  <c r="N2213" i="1"/>
  <c r="O2213" i="1" s="1"/>
  <c r="O2241" i="1"/>
  <c r="N2263" i="1"/>
  <c r="O2263" i="1" s="1"/>
  <c r="O2294" i="1"/>
  <c r="N2333" i="1"/>
  <c r="O2333" i="1" s="1"/>
  <c r="O2361" i="1"/>
  <c r="O1528" i="1"/>
  <c r="O1540" i="1"/>
  <c r="N1763" i="1"/>
  <c r="O1763" i="1" s="1"/>
  <c r="O1820" i="1"/>
  <c r="N2160" i="1"/>
  <c r="O2160" i="1" s="1"/>
  <c r="O2206" i="1"/>
  <c r="N2245" i="1"/>
  <c r="O2245" i="1" s="1"/>
  <c r="O2261" i="1"/>
  <c r="N2298" i="1"/>
  <c r="O2298" i="1" s="1"/>
  <c r="O2329" i="1"/>
  <c r="N2365" i="1"/>
  <c r="O2365" i="1" s="1"/>
  <c r="N2384" i="1"/>
  <c r="O2384" i="1" s="1"/>
  <c r="N59" i="1"/>
  <c r="O59" i="1" s="1"/>
  <c r="P2245" i="1" l="1"/>
  <c r="Q2245" i="1" s="1"/>
  <c r="R2245" i="1" s="1"/>
  <c r="P771" i="1"/>
  <c r="Q771" i="1"/>
  <c r="R771" i="1" s="1"/>
  <c r="P2237" i="1"/>
  <c r="Q2237" i="1" s="1"/>
  <c r="R2237" i="1" s="1"/>
  <c r="P2233" i="1"/>
  <c r="Q2233" i="1" s="1"/>
  <c r="R2233" i="1" s="1"/>
  <c r="P2229" i="1"/>
  <c r="Q2229" i="1" s="1"/>
  <c r="R2229" i="1" s="1"/>
  <c r="P767" i="1"/>
  <c r="Q767" i="1" s="1"/>
  <c r="R767" i="1" s="1"/>
  <c r="P759" i="1"/>
  <c r="Q759" i="1"/>
  <c r="R759" i="1" s="1"/>
  <c r="P126" i="1"/>
  <c r="Q126" i="1"/>
  <c r="R126" i="1" s="1"/>
  <c r="P118" i="1"/>
  <c r="Q118" i="1"/>
  <c r="R118" i="1" s="1"/>
  <c r="P2365" i="1"/>
  <c r="Q2365" i="1" s="1"/>
  <c r="R2365" i="1" s="1"/>
  <c r="P59" i="1"/>
  <c r="P2298" i="1"/>
  <c r="Q2298" i="1" s="1"/>
  <c r="R2298" i="1" s="1"/>
  <c r="P2160" i="1"/>
  <c r="P1528" i="1"/>
  <c r="Q1528" i="1" s="1"/>
  <c r="R1528" i="1" s="1"/>
  <c r="P2263" i="1"/>
  <c r="Q2263" i="1" s="1"/>
  <c r="R2263" i="1" s="1"/>
  <c r="P1826" i="1"/>
  <c r="P1534" i="1"/>
  <c r="Q1534" i="1" s="1"/>
  <c r="R1534" i="1" s="1"/>
  <c r="P2314" i="1"/>
  <c r="Q2314" i="1" s="1"/>
  <c r="R2314" i="1" s="1"/>
  <c r="P1493" i="1"/>
  <c r="Q1493" i="1" s="1"/>
  <c r="R1493" i="1" s="1"/>
  <c r="P1471" i="1"/>
  <c r="Q1471" i="1" s="1"/>
  <c r="R1471" i="1" s="1"/>
  <c r="P2282" i="1"/>
  <c r="Q2282" i="1" s="1"/>
  <c r="R2282" i="1" s="1"/>
  <c r="P1506" i="1"/>
  <c r="Q1506" i="1" s="1"/>
  <c r="R1506" i="1" s="1"/>
  <c r="P1221" i="1"/>
  <c r="Q1221" i="1" s="1"/>
  <c r="R1221" i="1" s="1"/>
  <c r="P1205" i="1"/>
  <c r="Q1205" i="1" s="1"/>
  <c r="R1205" i="1" s="1"/>
  <c r="P1149" i="1"/>
  <c r="Q1149" i="1" s="1"/>
  <c r="R1149" i="1" s="1"/>
  <c r="P917" i="1"/>
  <c r="P1046" i="1"/>
  <c r="Q1046" i="1" s="1"/>
  <c r="R1046" i="1" s="1"/>
  <c r="P915" i="1"/>
  <c r="P576" i="1"/>
  <c r="Q576" i="1" s="1"/>
  <c r="R576" i="1" s="1"/>
  <c r="P419" i="1"/>
  <c r="Q419" i="1" s="1"/>
  <c r="R419" i="1" s="1"/>
  <c r="P372" i="1"/>
  <c r="Q372" i="1" s="1"/>
  <c r="R372" i="1" s="1"/>
  <c r="P2345" i="1"/>
  <c r="Q2345" i="1" s="1"/>
  <c r="R2345" i="1" s="1"/>
  <c r="P2286" i="1"/>
  <c r="Q2286" i="1" s="1"/>
  <c r="R2286" i="1" s="1"/>
  <c r="P1832" i="1"/>
  <c r="P1499" i="1"/>
  <c r="Q1499" i="1" s="1"/>
  <c r="R1499" i="1" s="1"/>
  <c r="P1219" i="1"/>
  <c r="Q1219" i="1" s="1"/>
  <c r="R1219" i="1" s="1"/>
  <c r="P811" i="1"/>
  <c r="P590" i="1"/>
  <c r="Q590" i="1" s="1"/>
  <c r="R590" i="1" s="1"/>
  <c r="P2257" i="1"/>
  <c r="Q2257" i="1" s="1"/>
  <c r="R2257" i="1" s="1"/>
  <c r="P1769" i="1"/>
  <c r="Q1769" i="1" s="1"/>
  <c r="R1769" i="1" s="1"/>
  <c r="P1495" i="1"/>
  <c r="Q1495" i="1" s="1"/>
  <c r="R1495" i="1" s="1"/>
  <c r="P1227" i="1"/>
  <c r="Q1227" i="1" s="1"/>
  <c r="R1227" i="1" s="1"/>
  <c r="P1518" i="1"/>
  <c r="Q1518" i="1" s="1"/>
  <c r="R1518" i="1" s="1"/>
  <c r="P407" i="1"/>
  <c r="Q407" i="1" s="1"/>
  <c r="R407" i="1" s="1"/>
  <c r="P2197" i="1"/>
  <c r="Q2197" i="1" s="1"/>
  <c r="R2197" i="1" s="1"/>
  <c r="P555" i="1"/>
  <c r="Q555" i="1" s="1"/>
  <c r="R555" i="1" s="1"/>
  <c r="P2225" i="1"/>
  <c r="Q2225" i="1" s="1"/>
  <c r="R2225" i="1" s="1"/>
  <c r="P792" i="1"/>
  <c r="Q792" i="1" s="1"/>
  <c r="R792" i="1" s="1"/>
  <c r="P2259" i="1"/>
  <c r="Q2259" i="1" s="1"/>
  <c r="R2259" i="1" s="1"/>
  <c r="P2384" i="1"/>
  <c r="Q2384" i="1" s="1"/>
  <c r="R2384" i="1" s="1"/>
  <c r="P2261" i="1"/>
  <c r="Q2261" i="1" s="1"/>
  <c r="R2261" i="1" s="1"/>
  <c r="P1820" i="1"/>
  <c r="Q1820" i="1" s="1"/>
  <c r="R1820" i="1" s="1"/>
  <c r="P2361" i="1"/>
  <c r="Q2361" i="1" s="1"/>
  <c r="R2361" i="1" s="1"/>
  <c r="P2241" i="1"/>
  <c r="Q2241" i="1" s="1"/>
  <c r="R2241" i="1" s="1"/>
  <c r="P1761" i="1"/>
  <c r="Q1761" i="1" s="1"/>
  <c r="R1761" i="1" s="1"/>
  <c r="P1526" i="1"/>
  <c r="Q1526" i="1" s="1"/>
  <c r="R1526" i="1" s="1"/>
  <c r="P2255" i="1"/>
  <c r="Q2255" i="1" s="1"/>
  <c r="R2255" i="1" s="1"/>
  <c r="P1436" i="1"/>
  <c r="P1434" i="1"/>
  <c r="P1477" i="1"/>
  <c r="Q1477" i="1" s="1"/>
  <c r="R1477" i="1" s="1"/>
  <c r="P1215" i="1"/>
  <c r="Q1215" i="1" s="1"/>
  <c r="R1215" i="1" s="1"/>
  <c r="P1199" i="1"/>
  <c r="Q1199" i="1" s="1"/>
  <c r="R1199" i="1" s="1"/>
  <c r="P1114" i="1"/>
  <c r="Q1114" i="1" s="1"/>
  <c r="R1114" i="1" s="1"/>
  <c r="P863" i="1"/>
  <c r="P755" i="1"/>
  <c r="Q755" i="1" s="1"/>
  <c r="R755" i="1" s="1"/>
  <c r="P813" i="1"/>
  <c r="P703" i="1"/>
  <c r="Q703" i="1" s="1"/>
  <c r="R703" i="1" s="1"/>
  <c r="P557" i="1"/>
  <c r="Q557" i="1" s="1"/>
  <c r="R557" i="1" s="1"/>
  <c r="P290" i="1"/>
  <c r="Q290" i="1" s="1"/>
  <c r="R290" i="1" s="1"/>
  <c r="P1530" i="1"/>
  <c r="Q1530" i="1" s="1"/>
  <c r="R1530" i="1" s="1"/>
  <c r="P2337" i="1"/>
  <c r="Q2337" i="1" s="1"/>
  <c r="R2337" i="1" s="1"/>
  <c r="P2278" i="1"/>
  <c r="Q2278" i="1" s="1"/>
  <c r="R2278" i="1" s="1"/>
  <c r="P1808" i="1"/>
  <c r="Q1808" i="1" s="1"/>
  <c r="R1808" i="1" s="1"/>
  <c r="P1487" i="1"/>
  <c r="Q1487" i="1" s="1"/>
  <c r="R1487" i="1" s="1"/>
  <c r="P1209" i="1"/>
  <c r="Q1209" i="1" s="1"/>
  <c r="R1209" i="1" s="1"/>
  <c r="P567" i="1"/>
  <c r="Q567" i="1" s="1"/>
  <c r="R567" i="1" s="1"/>
  <c r="P276" i="1"/>
  <c r="Q276" i="1" s="1"/>
  <c r="R276" i="1" s="1"/>
  <c r="P78" i="1"/>
  <c r="Q78" i="1" s="1"/>
  <c r="R78" i="1" s="1"/>
  <c r="P2353" i="1"/>
  <c r="Q2353" i="1" s="1"/>
  <c r="R2353" i="1" s="1"/>
  <c r="P2217" i="1"/>
  <c r="Q2217" i="1" s="1"/>
  <c r="R2217" i="1" s="1"/>
  <c r="P1469" i="1"/>
  <c r="Q1469" i="1" s="1"/>
  <c r="R1469" i="1" s="1"/>
  <c r="P1223" i="1"/>
  <c r="Q1223" i="1" s="1"/>
  <c r="R1223" i="1" s="1"/>
  <c r="P1497" i="1"/>
  <c r="Q1497" i="1" s="1"/>
  <c r="R1497" i="1" s="1"/>
  <c r="P262" i="1"/>
  <c r="Q262" i="1" s="1"/>
  <c r="R262" i="1" s="1"/>
  <c r="P1733" i="1"/>
  <c r="Q1733" i="1" s="1"/>
  <c r="R1733" i="1" s="1"/>
  <c r="P1473" i="1"/>
  <c r="Q1473" i="1" s="1"/>
  <c r="R1473" i="1" s="1"/>
  <c r="P2146" i="1"/>
  <c r="Q2146" i="1" s="1"/>
  <c r="R2146" i="1" s="1"/>
  <c r="P1510" i="1"/>
  <c r="Q1510" i="1" s="1"/>
  <c r="R1510" i="1" s="1"/>
  <c r="P2150" i="1"/>
  <c r="Q2150" i="1" s="1"/>
  <c r="R2150" i="1" s="1"/>
  <c r="P1763" i="1"/>
  <c r="Q1763" i="1" s="1"/>
  <c r="R1763" i="1" s="1"/>
  <c r="P2333" i="1"/>
  <c r="Q2333" i="1" s="1"/>
  <c r="R2333" i="1" s="1"/>
  <c r="P2213" i="1"/>
  <c r="Q2213" i="1" s="1"/>
  <c r="R2213" i="1" s="1"/>
  <c r="P1542" i="1"/>
  <c r="Q1542" i="1" s="1"/>
  <c r="R1542" i="1" s="1"/>
  <c r="P1524" i="1"/>
  <c r="Q1524" i="1" s="1"/>
  <c r="R1524" i="1" s="1"/>
  <c r="P2185" i="1"/>
  <c r="Q2185" i="1" s="1"/>
  <c r="R2185" i="1" s="1"/>
  <c r="P1516" i="1"/>
  <c r="Q1516" i="1" s="1"/>
  <c r="R1516" i="1" s="1"/>
  <c r="P1229" i="1"/>
  <c r="Q1229" i="1" s="1"/>
  <c r="R1229" i="1" s="1"/>
  <c r="P2007" i="1"/>
  <c r="P1456" i="1"/>
  <c r="P1213" i="1"/>
  <c r="Q1213" i="1" s="1"/>
  <c r="R1213" i="1" s="1"/>
  <c r="P1197" i="1"/>
  <c r="Q1197" i="1" s="1"/>
  <c r="R1197" i="1" s="1"/>
  <c r="P1136" i="1"/>
  <c r="Q1136" i="1" s="1"/>
  <c r="R1136" i="1" s="1"/>
  <c r="P1104" i="1"/>
  <c r="Q1104" i="1" s="1"/>
  <c r="R1104" i="1" s="1"/>
  <c r="P1050" i="1"/>
  <c r="Q1050" i="1" s="1"/>
  <c r="R1050" i="1" s="1"/>
  <c r="P842" i="1"/>
  <c r="Q842" i="1" s="1"/>
  <c r="R842" i="1" s="1"/>
  <c r="P861" i="1"/>
  <c r="P985" i="1"/>
  <c r="Q985" i="1" s="1"/>
  <c r="R985" i="1" s="1"/>
  <c r="P114" i="1"/>
  <c r="Q114" i="1" s="1"/>
  <c r="R114" i="1" s="1"/>
  <c r="P680" i="1"/>
  <c r="Q680" i="1" s="1"/>
  <c r="R680" i="1" s="1"/>
  <c r="R270" i="1"/>
  <c r="P1483" i="1"/>
  <c r="Q1483" i="1" s="1"/>
  <c r="R1483" i="1" s="1"/>
  <c r="P2322" i="1"/>
  <c r="Q2322" i="1" s="1"/>
  <c r="R2322" i="1" s="1"/>
  <c r="P2253" i="1"/>
  <c r="Q2253" i="1" s="1"/>
  <c r="R2253" i="1" s="1"/>
  <c r="P2191" i="1"/>
  <c r="Q2191" i="1" s="1"/>
  <c r="R2191" i="1" s="1"/>
  <c r="P1548" i="1"/>
  <c r="Q1548" i="1" s="1"/>
  <c r="R1548" i="1" s="1"/>
  <c r="P1450" i="1"/>
  <c r="P1203" i="1"/>
  <c r="Q1203" i="1" s="1"/>
  <c r="R1203" i="1" s="1"/>
  <c r="P268" i="1"/>
  <c r="Q268" i="1" s="1"/>
  <c r="R268" i="1" s="1"/>
  <c r="P701" i="1"/>
  <c r="Q701" i="1" s="1"/>
  <c r="R701" i="1" s="1"/>
  <c r="P2310" i="1"/>
  <c r="Q2310" i="1" s="1"/>
  <c r="R2310" i="1" s="1"/>
  <c r="P2001" i="1"/>
  <c r="Q2001" i="1" s="1"/>
  <c r="R2001" i="1" s="1"/>
  <c r="P1514" i="1"/>
  <c r="Q1514" i="1" s="1"/>
  <c r="R1514" i="1" s="1"/>
  <c r="P1465" i="1"/>
  <c r="Q1465" i="1" s="1"/>
  <c r="R1465" i="1" s="1"/>
  <c r="P1211" i="1"/>
  <c r="Q1211" i="1" s="1"/>
  <c r="R1211" i="1" s="1"/>
  <c r="P905" i="1"/>
  <c r="Q905" i="1" s="1"/>
  <c r="R905" i="1" s="1"/>
  <c r="P1126" i="1"/>
  <c r="Q1126" i="1" s="1"/>
  <c r="R1126" i="1" s="1"/>
  <c r="P294" i="1"/>
  <c r="Q294" i="1" s="1"/>
  <c r="R294" i="1" s="1"/>
  <c r="P1231" i="1"/>
  <c r="Q1231" i="1" s="1"/>
  <c r="R1231" i="1" s="1"/>
  <c r="P286" i="1"/>
  <c r="Q286" i="1" s="1"/>
  <c r="R286" i="1" s="1"/>
  <c r="P1448" i="1"/>
  <c r="P2267" i="1"/>
  <c r="Q2267" i="1" s="1"/>
  <c r="R2267" i="1" s="1"/>
  <c r="P2380" i="1"/>
  <c r="Q2380" i="1" s="1"/>
  <c r="R2380" i="1" s="1"/>
  <c r="P1777" i="1"/>
  <c r="R1777" i="1" s="1"/>
  <c r="P1225" i="1"/>
  <c r="Q1225" i="1" s="1"/>
  <c r="R1225" i="1" s="1"/>
  <c r="P2329" i="1"/>
  <c r="Q2329" i="1" s="1"/>
  <c r="R2329" i="1" s="1"/>
  <c r="P2206" i="1"/>
  <c r="Q2206" i="1" s="1"/>
  <c r="R2206" i="1" s="1"/>
  <c r="P1540" i="1"/>
  <c r="Q1540" i="1" s="1"/>
  <c r="R1540" i="1" s="1"/>
  <c r="P2294" i="1"/>
  <c r="Q2294" i="1" s="1"/>
  <c r="R2294" i="1" s="1"/>
  <c r="P2156" i="1"/>
  <c r="P1536" i="1"/>
  <c r="Q1536" i="1" s="1"/>
  <c r="R1536" i="1" s="1"/>
  <c r="P2382" i="1"/>
  <c r="Q2382" i="1" s="1"/>
  <c r="R2382" i="1" s="1"/>
  <c r="P1802" i="1"/>
  <c r="Q1802" i="1" s="1"/>
  <c r="R1802" i="1" s="1"/>
  <c r="P1491" i="1"/>
  <c r="Q1491" i="1" s="1"/>
  <c r="R1491" i="1" s="1"/>
  <c r="P2349" i="1"/>
  <c r="Q2349" i="1" s="1"/>
  <c r="R2349" i="1" s="1"/>
  <c r="P1637" i="1"/>
  <c r="P1235" i="1"/>
  <c r="Q1235" i="1" s="1"/>
  <c r="R1235" i="1" s="1"/>
  <c r="P1207" i="1"/>
  <c r="Q1207" i="1" s="1"/>
  <c r="R1207" i="1" s="1"/>
  <c r="P1089" i="1"/>
  <c r="Q1089" i="1" s="1"/>
  <c r="R1089" i="1" s="1"/>
  <c r="P1034" i="1"/>
  <c r="Q1034" i="1" s="1"/>
  <c r="R1034" i="1" s="1"/>
  <c r="P807" i="1"/>
  <c r="P1248" i="1"/>
  <c r="Q1248" i="1" s="1"/>
  <c r="R1248" i="1" s="1"/>
  <c r="P61" i="1"/>
  <c r="P1077" i="1"/>
  <c r="Q1077" i="1" s="1"/>
  <c r="R1077" i="1" s="1"/>
  <c r="P584" i="1"/>
  <c r="Q584" i="1" s="1"/>
  <c r="R584" i="1" s="1"/>
  <c r="P434" i="1"/>
  <c r="Q434" i="1" s="1"/>
  <c r="R434" i="1" s="1"/>
  <c r="P260" i="1"/>
  <c r="Q260" i="1" s="1"/>
  <c r="R260" i="1" s="1"/>
  <c r="P2302" i="1"/>
  <c r="Q2302" i="1" s="1"/>
  <c r="R2302" i="1" s="1"/>
  <c r="P2249" i="1"/>
  <c r="Q2249" i="1" s="1"/>
  <c r="R2249" i="1" s="1"/>
  <c r="P2179" i="1"/>
  <c r="Q2179" i="1" s="1"/>
  <c r="R2179" i="1" s="1"/>
  <c r="P1544" i="1"/>
  <c r="Q1544" i="1" s="1"/>
  <c r="R1544" i="1" s="1"/>
  <c r="P1426" i="1"/>
  <c r="Q1426" i="1" s="1"/>
  <c r="R1426" i="1" s="1"/>
  <c r="P734" i="1"/>
  <c r="Q734" i="1" s="1"/>
  <c r="R734" i="1" s="1"/>
  <c r="P381" i="1"/>
  <c r="Q381" i="1" s="1"/>
  <c r="R381" i="1" s="1"/>
  <c r="P137" i="1"/>
  <c r="Q137" i="1" s="1"/>
  <c r="R137" i="1" s="1"/>
  <c r="P582" i="1"/>
  <c r="Q582" i="1" s="1"/>
  <c r="R582" i="1" s="1"/>
  <c r="P2290" i="1"/>
  <c r="Q2290" i="1" s="1"/>
  <c r="R2290" i="1" s="1"/>
  <c r="P1814" i="1"/>
  <c r="Q1814" i="1" s="1"/>
  <c r="R1814" i="1" s="1"/>
  <c r="P1508" i="1"/>
  <c r="Q1508" i="1" s="1"/>
  <c r="R1508" i="1" s="1"/>
  <c r="P1442" i="1"/>
  <c r="P2357" i="1"/>
  <c r="Q2357" i="1" s="1"/>
  <c r="R2357" i="1" s="1"/>
  <c r="P256" i="1"/>
  <c r="Q256" i="1" s="1"/>
  <c r="R256" i="1" s="1"/>
  <c r="R945" i="1"/>
  <c r="P945" i="1"/>
  <c r="P93" i="1"/>
  <c r="Q93" i="1" s="1"/>
  <c r="R93" i="1" s="1"/>
  <c r="P1201" i="1"/>
  <c r="Q1201" i="1" s="1"/>
  <c r="R1201" i="1" s="1"/>
  <c r="P2167" i="1"/>
  <c r="Q2167" i="1" s="1"/>
  <c r="R2167" i="1" s="1"/>
  <c r="P2318" i="1"/>
  <c r="Q2318" i="1" s="1"/>
  <c r="R2318" i="1" s="1"/>
  <c r="P1467" i="1"/>
  <c r="Q1467" i="1" s="1"/>
  <c r="R1467" i="1" s="1"/>
  <c r="P1054" i="1"/>
  <c r="Q1054" i="1" s="1"/>
  <c r="R1054" i="1" s="1"/>
  <c r="R21" i="1" l="1"/>
  <c r="R13" i="1"/>
  <c r="R2424" i="1" s="1"/>
</calcChain>
</file>

<file path=xl/sharedStrings.xml><?xml version="1.0" encoding="utf-8"?>
<sst xmlns="http://schemas.openxmlformats.org/spreadsheetml/2006/main" count="2427" uniqueCount="875">
  <si>
    <t>Description</t>
  </si>
  <si>
    <t>Qty</t>
  </si>
  <si>
    <t>Unit</t>
  </si>
  <si>
    <t>Rate</t>
  </si>
  <si>
    <t>£ p</t>
  </si>
  <si>
    <t>GENERALLY</t>
  </si>
  <si>
    <t>Sub-contractors</t>
  </si>
  <si>
    <t>Include for the following</t>
  </si>
  <si>
    <t>sub-contractor's preliminaries</t>
  </si>
  <si>
    <t>A</t>
  </si>
  <si>
    <t>item</t>
  </si>
  <si>
    <t>C</t>
  </si>
  <si>
    <t>nr</t>
  </si>
  <si>
    <t>D</t>
  </si>
  <si>
    <t>E</t>
  </si>
  <si>
    <t>F</t>
  </si>
  <si>
    <t>G</t>
  </si>
  <si>
    <t>H</t>
  </si>
  <si>
    <t>J</t>
  </si>
  <si>
    <t>B</t>
  </si>
  <si>
    <t>Steel; polyester powder coated; Belmont Architectural Products; as L20/395</t>
  </si>
  <si>
    <t>Grilles; polyester powder coated steel frame</t>
  </si>
  <si>
    <t>as drawing 32-207</t>
  </si>
  <si>
    <t>Steel; powder coated; Coopers Fire Ltd Firemaster; one hour fire rated; accessories; as L20/576</t>
  </si>
  <si>
    <t>Fire/smoke curtain; galvanised steel secondary post as L20/606</t>
  </si>
  <si>
    <t>Page Total 1/10/2</t>
  </si>
  <si>
    <t>Steel; powder coated; Profab Access; 8000 series; non-fire rated; suitable for tiled finish (tiling measured with wall finishes); as K10/427; as access panel schedule K10/001</t>
  </si>
  <si>
    <t>Hatches; access panels; ironmongery</t>
  </si>
  <si>
    <t>300 x 300</t>
  </si>
  <si>
    <t>Ascot Doors Ltd; electrically operated overhead roller shutter; as L20/605</t>
  </si>
  <si>
    <t>Rolling shutters and collapsible gates</t>
  </si>
  <si>
    <t>Stainless steel; satin brushed finish; as L20/390</t>
  </si>
  <si>
    <t>Door frames</t>
  </si>
  <si>
    <t>thresholds; as detail 02 drawing 32-205 (in Nr 1)</t>
  </si>
  <si>
    <t>m</t>
  </si>
  <si>
    <t>thresholds; as detail 02 drawing 32-206 (in Nr 4)</t>
  </si>
  <si>
    <t>P: BUILDING FABRIC SUNDRIES</t>
  </si>
  <si>
    <t>P21: DOORS/ WINDOW IRONMONGERY</t>
  </si>
  <si>
    <t>K</t>
  </si>
  <si>
    <t>L</t>
  </si>
  <si>
    <t>M</t>
  </si>
  <si>
    <t>N</t>
  </si>
  <si>
    <t>P</t>
  </si>
  <si>
    <t>Q</t>
  </si>
  <si>
    <t>WALL FINISHES</t>
  </si>
  <si>
    <t>Information</t>
  </si>
  <si>
    <t>BUILDING FABRIC SUNDRIES</t>
  </si>
  <si>
    <t>P20: UNFRAMED ISOLATED TRIMS/ SKIRTINGS/ SUNDRY ITEMS</t>
  </si>
  <si>
    <t>Stainless steel; C.A.T. Ltd Vertex 3s; as P20/160</t>
  </si>
  <si>
    <t>Cover fillets, stops, trims, beads, nosings and the like</t>
  </si>
  <si>
    <t>50 x 50 x 1600 long; corner protection</t>
  </si>
  <si>
    <t>Page Total 1/11/2</t>
  </si>
  <si>
    <t>FLOOR FINISHES</t>
  </si>
  <si>
    <t>Medium density fibreboard; as P20/205</t>
  </si>
  <si>
    <t>Skirtings, picture rails, architraves and the like</t>
  </si>
  <si>
    <t>Page Total 1/12/3</t>
  </si>
  <si>
    <t>SANITARY APPLIANCES</t>
  </si>
  <si>
    <t>Miscellaneous fittings</t>
  </si>
  <si>
    <t>Clothes hook; as N13/429</t>
  </si>
  <si>
    <t>stainless steel; Allgood Modric model 6541</t>
  </si>
  <si>
    <t>Grab rail set; as N13/436</t>
  </si>
  <si>
    <t>set of 5; Allgood Modric; stainless steel</t>
  </si>
  <si>
    <t>Soap dispensers; as N13/458</t>
  </si>
  <si>
    <t>85 x 120 x 268; Allgood Modric 2450/K; stainless steel</t>
  </si>
  <si>
    <t>Toilet paper holders; as N13/462</t>
  </si>
  <si>
    <t>266 x 100; Allgood Modric 2450/K; stainless steel</t>
  </si>
  <si>
    <t>Page Total 1/15/1</t>
  </si>
  <si>
    <t>Paper towel dispenser; as N13/442</t>
  </si>
  <si>
    <t>310 x 260 x 120; Allgood Modric 2462</t>
  </si>
  <si>
    <t>Mirrors; as L40/550</t>
  </si>
  <si>
    <t>360 x 2300</t>
  </si>
  <si>
    <t>Shelving/ducting; as N10/150; as drawing 74-400</t>
  </si>
  <si>
    <t>878 x 300 x 900; sealant as N12/580</t>
  </si>
  <si>
    <t>Page Total 1/15/2</t>
  </si>
  <si>
    <t>FRAME</t>
  </si>
  <si>
    <t>Structural insulated panels (SIPS) have been measured in bill nr 2/07 'External walls'</t>
  </si>
  <si>
    <t>We have allowed for additional 1000mm lengths of beam (500mm each side) for all roof beams (BM20, FCS4, FCS9, and FCS16) parallel to GL.1 in our measurements; as response to our query sheet BDB/18, item 3</t>
  </si>
  <si>
    <t>New structural column and bracing steelwork located within 3-5 Whitcomb Street basement is included in this bill and all structural beam steelwork supporting ground floor slab is measured separately in substructures</t>
  </si>
  <si>
    <t>Notwithstanding the requirements of SMM7, intumescent coatings are measured linear stating the protected steel member size</t>
  </si>
  <si>
    <t>Cut out out opening in existing structures to allow for installtion of structural columns (measured separately); install localised timber trimmers as required; making good all works disturbed; disposing materials off site; as drawing S-125-T1</t>
  </si>
  <si>
    <t>opening to suit 250 x 150 RHS column</t>
  </si>
  <si>
    <t>Page Total 2/3/1</t>
  </si>
  <si>
    <t>Cut out out opening in existing structures to allow for installation of structural columns (measured separately); install localised timber trimmers as required; making good all works disturbed; disposing materials off site; as drawing S-125-T1</t>
  </si>
  <si>
    <t>Page Total 2/3/2</t>
  </si>
  <si>
    <t>UPPER FLOORS</t>
  </si>
  <si>
    <t>Concrete in composite slabs is measured to the overall slab thickness and a deduction has not been made for the volume of troughs in metal decking.  Concrete volumes also do not take into account any deflection of the metal decking</t>
  </si>
  <si>
    <t>Composite terrace slabs at 3rd floor level and roof slabs at fifth floor level are measured in this section under a separate heading of 'Roof'</t>
  </si>
  <si>
    <t>C20: DEMOLITION</t>
  </si>
  <si>
    <t>Demolishing parts of structures</t>
  </si>
  <si>
    <t>Demolishing parts of structures; as drawings BRI-689-DR-06-101_F00 and S-122-T1</t>
  </si>
  <si>
    <t>existing floor structure; making good structures (total area 84m²)</t>
  </si>
  <si>
    <t>C51: REPAIRING/ RENOVATING/ CONSERVING TIMBER</t>
  </si>
  <si>
    <t>Generally</t>
  </si>
  <si>
    <t>Retain existing floor structure in accordance with listed building consent including making good structures and extending and making good finishings as required; as drawing S-122-T1</t>
  </si>
  <si>
    <t>retain floor structure, replacing and repairing as necessary (total area 56m²)</t>
  </si>
  <si>
    <t>Page Total 2/4/1</t>
  </si>
  <si>
    <t>C90: ALTERATIONS - SPOT ITEMS</t>
  </si>
  <si>
    <t>Structural alterations</t>
  </si>
  <si>
    <t>Prepare existing staircase void for infill; including making good structures and extending and making good finishings as required; as drawing S-122-T1 (timber joists and tongue and groove flooring measured separately)</t>
  </si>
  <si>
    <t>existing staircase void (total area 8m²)</t>
  </si>
  <si>
    <t>Demolishing parts of structures; as drawings BRI-689-DR-06-102_F00 and S-123-T1</t>
  </si>
  <si>
    <t>existing floor structure; making good structures (total area 67m²)</t>
  </si>
  <si>
    <t>Retain existing floor structure in accordance with listed building consent including making good structures and extending and making good finishings as required; a drawing S-123-T1</t>
  </si>
  <si>
    <t>retain floor structure, replacing and repairing as necessary (total area 92m²)</t>
  </si>
  <si>
    <t>Page Total 2/4/2</t>
  </si>
  <si>
    <t>G: STRUCTURAL/ CARCASSING METAL/ TIMBER</t>
  </si>
  <si>
    <t>G20: CARPENTRY/ TIMBER FRAMING/ FIRST FIXING</t>
  </si>
  <si>
    <t>Structural softwood sawn; strength class to BS EN 338: C24; as G20/210; as drawings S-122 and 123-T1</t>
  </si>
  <si>
    <t>Floor members</t>
  </si>
  <si>
    <t>75 x 200; fixed to steel at 400 centres</t>
  </si>
  <si>
    <t>Plates; continuous block piece</t>
  </si>
  <si>
    <t>60 x 140 (scaled); clamped to flange of beam with 100 long bolts (scaled), fixed through web of steel at 500 centres with M12 grade 8.8 bolts; as drawing S-302-T1, detail 11 (steel beams ref. BM3 and 14)</t>
  </si>
  <si>
    <t>60 x 140 (scaled); clamped to flange of beam with 150 long bolts (scaled), fixed through web of steel at 500 centres with M12 grade 8.8 bolts; as drawing S-302-T1, details 10 (steel beams ref. BM3 and 14)</t>
  </si>
  <si>
    <t>extra over for scribing timber; fitting flush in web of steel beam</t>
  </si>
  <si>
    <t>Block strutting; fixing to timber</t>
  </si>
  <si>
    <t>60 x 200</t>
  </si>
  <si>
    <t>60 x 200 (for spans over 2500 long, not shown, Osborne to insert quantity)</t>
  </si>
  <si>
    <t>Structural plywood; to BS EN 636; as G20/310</t>
  </si>
  <si>
    <t>Floors</t>
  </si>
  <si>
    <t>m2</t>
  </si>
  <si>
    <t>Galvanised steel</t>
  </si>
  <si>
    <t>Vertical restraint straps; size 30 x 2.5mm (min); as G20/820</t>
  </si>
  <si>
    <t>1500 long; fixed to 1200 centres</t>
  </si>
  <si>
    <t>Lateral restraint straps; size 30 x 5mm (min); as G20/830</t>
  </si>
  <si>
    <t>1200 long; fixed at 1500 centres (details not shown) (Osborne to insert quantity)</t>
  </si>
  <si>
    <t>Hangers; to BS EN 845-1; as G20/790</t>
  </si>
  <si>
    <t>75 x 225</t>
  </si>
  <si>
    <t>Proprietary hangers; as G20/791</t>
  </si>
  <si>
    <t>hangers (assumed to staircase infill)</t>
  </si>
  <si>
    <t>Page Total 2/4/4</t>
  </si>
  <si>
    <t>ROOF (INCL. RAINWATER)</t>
  </si>
  <si>
    <t>The concrete roof slab is included in bill 2/04 'Upper floors' and has been measured as 97m² overall (87m² within parapet) in accordance with Architect's drawing BRI-689-DR-10-601_F00.  Roof coverings are included in this bill</t>
  </si>
  <si>
    <t>Soffit insulation to underside of roof terraces is included in bill 2/04 'Upper floors'</t>
  </si>
  <si>
    <t>Concrete/ glass lens paving system to 4th floor terraces is included in bill 2/04 'Upper floors'</t>
  </si>
  <si>
    <t>Making good existing brickwork is included in bill 2/07 'External walls'</t>
  </si>
  <si>
    <t>Page Total 2/5/1</t>
  </si>
  <si>
    <t>P10: SUNDRY INSULATION/ PROOFING WORK/ FIRE STOPS</t>
  </si>
  <si>
    <t>Insulation; as drawing BRI-689-DR-21-222_F00</t>
  </si>
  <si>
    <t>Boards</t>
  </si>
  <si>
    <t>25 x 90; plain areas; horizontal</t>
  </si>
  <si>
    <t>30 x 18; plain areas; vertical</t>
  </si>
  <si>
    <t>Vapour barrier (no details); 150 minimum laps (no allowance in measurement for laps), sealing joints, edges and penetrations; installed in accordance with manufacturer's instructions; as 4699 SPEC-100; as drawing BRI-689-DR-21-223_F00</t>
  </si>
  <si>
    <t>Sheets</t>
  </si>
  <si>
    <t>plain areas; vertical (to pipework in cavities) (approximate quantity)</t>
  </si>
  <si>
    <t>Page Total 2/5/6</t>
  </si>
  <si>
    <t>STAIRS</t>
  </si>
  <si>
    <t>Stair S.1 and S.2 stair flights and half landings from basement level to ground level are included in bill 1/06 'Stairs'</t>
  </si>
  <si>
    <t>Page Total 2/6/1</t>
  </si>
  <si>
    <t>L: WINDOWS/ DOORS/ STAIRS</t>
  </si>
  <si>
    <t>L30: STAIRS/ WALKWAYS/ BALUSTRADES</t>
  </si>
  <si>
    <t>Contractor-designed internal wood stairs to residential duplex units; European Oak timber treads, including winders, risers and stringers; treads and risers joined into tapered grooves, set in place with glued hardwood edges; integral nosings with pencil rounded edges; fixing to steel; as L30/230; as drawings BRI-689-DR-10-401_F00 and 689-34-100_F00</t>
  </si>
  <si>
    <t>Staircases; stair PS4.9</t>
  </si>
  <si>
    <t>900 wide; 3000 total rise; 3500 total going; straight flight; 200 high risers; 250 wide treads; on and including timber bearers under step one</t>
  </si>
  <si>
    <t>Page Total 2/6/2</t>
  </si>
  <si>
    <t>Associated handrails; to stair S.1; as drawings BRI-689-DR-30-110, 111, 112, 113, 114, 117, BRI_689-DR-34-201 and 202_F00</t>
  </si>
  <si>
    <t>50 wide x 39 deep</t>
  </si>
  <si>
    <t>...extra over for ramps</t>
  </si>
  <si>
    <t>...extra over for wreaths</t>
  </si>
  <si>
    <t>...extra over for bends</t>
  </si>
  <si>
    <t>...extra over for ornamental ends</t>
  </si>
  <si>
    <t>Associated handrails; to stair S.2; as drawings BRI-689-DR-30-110, 111, 112, 113, 114, 117, BRI_689-DR-34-201 and 202_F00</t>
  </si>
  <si>
    <t>Isolated handrails; to stair S.1; as drawings BRI-689-DR-30-110, 111, 112, 113, 114, 117, BRI_689-DR-34-201 and 202_F00</t>
  </si>
  <si>
    <t>Isolated handrails; to stair S.2; as drawings BRI-689-DR-30-110, 111, 112, 113, 114, 117, BRI_689-DR-34-201 and 202_F00</t>
  </si>
  <si>
    <t>R</t>
  </si>
  <si>
    <t>S</t>
  </si>
  <si>
    <t>T</t>
  </si>
  <si>
    <t>U</t>
  </si>
  <si>
    <t>Page Total 2/6/4</t>
  </si>
  <si>
    <t>Associated handrails; to stair PS4.9</t>
  </si>
  <si>
    <t>Page Total 2/6/5</t>
  </si>
  <si>
    <t>EXTERNAL WALLS</t>
  </si>
  <si>
    <t>The demolition and alteration works measured in this section are intended as a check list only which the contractor should price based on a site visit</t>
  </si>
  <si>
    <t>Page Total 2/7/1</t>
  </si>
  <si>
    <t>ALL ELEVATIONS</t>
  </si>
  <si>
    <t>Notwithstanding SMM7, structural insulated panels (SIPs) are measured in square metres stating the thickness of the framing system and the nature of the base for fixing</t>
  </si>
  <si>
    <t>Structural insulated panels are shown as infill panels and fixed to base and soffit of structural floor slabs</t>
  </si>
  <si>
    <t>The SIPs are measured nett of structural columns, window and door openings</t>
  </si>
  <si>
    <t>Softwood sawn impregnated; fixing to steel; as drawing BRI-689-DR-21-220_F00</t>
  </si>
  <si>
    <t>Plates</t>
  </si>
  <si>
    <t>60 x 330; splayed</t>
  </si>
  <si>
    <t>Page Total 2/7/5</t>
  </si>
  <si>
    <t>WINDOWS AND EXTERNAL DOORS</t>
  </si>
  <si>
    <t>Forming openings in existing façades for new louvres is measured separately in bill nr 2/07 'External walls'</t>
  </si>
  <si>
    <t>Page Total 2/8/1</t>
  </si>
  <si>
    <t>Repairing timber doors, east elevation</t>
  </si>
  <si>
    <t>Overhaul and repair existing timber doorsets to include glazed transoms; remove door leaves; frames and transoms to remain insitu unless otherwise agreed; remove all existing ironmongery and prepare door systems for replacement; removal of any rot affected wood; for larger areas, provide piecing in to match, or full replacement of members to match, for smaller areas, provide bonded repairs using a two part epoxy resin; repair/ replacement of broken delicate timber components such as glazing bars; remove all broken/ damaged glass; re-glaze to match; where glazing putty is defective, remove fully to each pane and replace with new glazing putty to match; prepare doors for the installation of new ironmongery; prepare for decoration; as C51/280; as drawing BRI-689-DR-14-001_F00; as schedule BRI_689-SC-H11-001_F00</t>
  </si>
  <si>
    <t>1160 x 2540 overall (ref. ED00.09.03)</t>
  </si>
  <si>
    <t>Repairing timber windows, east and west elevations</t>
  </si>
  <si>
    <t>Overhaul and repair existing timber windows; frames shall be repaired insitu unless otherwise agreed; remove all existing ironmongery and prepare window system for replacement; removal of any rot affected wood; for larger areas, provide piecing in to match, or full replacement of members to match, for smaller areas, provide bonded repairs using a two part epoxy resin; repair/ replacement of broken delicate timber components such as glazing bars; remove all broken/ damaged glass; re-glaze to match; where glazing putty is defective, remove fully to each pane and replace with new glazing putty to match; re-balance sash weights, provide new where existing are missing or irreparable; provide new sash cords and pulleys; remove any existing draught-proofing; prepare for decoration; at the appropriate time after completion of decorations, provide new sash locks, security locks and handles; as C51/285; as drawings BRI-689-DR-14-001, 002 and 003_F00; as schedule BRI_689-SC-H11-001_F00</t>
  </si>
  <si>
    <t>900 x 1600 overall (scaled) (ref. EG00.W9.01, EG00.W9.04, EG00.W9.06)</t>
  </si>
  <si>
    <t>930 x 1310 overall (scaled) (ref. EG01.W9.01, EG01.W9.02, EG01.W9.04)</t>
  </si>
  <si>
    <t>970 x 1930 overall (scaled) (ref. EG01.W9.05, EG01.W9.06)</t>
  </si>
  <si>
    <t>980 x 1980 overall (scaled) (ref. EG01.E9.06, EG01.E9.07)</t>
  </si>
  <si>
    <t>1140 x 1330 overall (scaled) (ref. EG01.09.01, EG01.E9.02)</t>
  </si>
  <si>
    <t>1140 x 1700 overall (scaled) (ref. EG00.E9.02, EG00.E9.06, EG00.E9.07)</t>
  </si>
  <si>
    <t>1270 x 2400 overall (scaled) (ref. EG00.W9.07)</t>
  </si>
  <si>
    <t>Page Total 2/8/2</t>
  </si>
  <si>
    <t>Notwithstanding the requirements of SMM7, internal MDF surrounds to windows fitted in inclined brick facades have been enumerated and referenced to the applicable window type</t>
  </si>
  <si>
    <t>Medium density fibreboard; Medite Europe; purpose made four-sided (three sided at terrace doors) factory finished MDF faced window/ door surround assembly; complete with plywood substrate and all necessary fixtures and fittings; as P20/210; as drawings BRI-689-DR-21-251 and 261_F00</t>
  </si>
  <si>
    <t>10 thick x 30 wide (edgings)</t>
  </si>
  <si>
    <t>10 thick x 250 wide (head and jambs)</t>
  </si>
  <si>
    <t>10 thick x 260 wide (head at plenums)</t>
  </si>
  <si>
    <t>12 thick x 220 wide (sills)</t>
  </si>
  <si>
    <t>Medium density fibreboard to internal surrounds of windows fitted in inclined rainscreen cladding; Medite Europe; purpose made four-sided (three sided at terrace doors) factory finished MDF faced window/ door surround assembly; complete with plywood substrate and all necessary fixtures and fittings; as P20/210; as Thorton Tomasetti RIBA Stage 4 Facade Performance Specification Rev 0 (draft for comments); as drawings BRI-689-DR-21-210, 221, 252, 261_F00, 689-SK-0583 and 584_F00</t>
  </si>
  <si>
    <t>Cover fillets, stops, trims, beads, nosings and the like; to windows in 17 degree inclined rainscreen cladding</t>
  </si>
  <si>
    <t>to suit window WT2A, size 1416.25 x 2200 (measured on face) (ref. EG05.E9.01, EG05.E9.02, EG05.E9.03, EG05.E9.04, EG05.E9.05, EG05.E9.07, EG05.W9.01, EG05.W9.03, EG05.W9.05, EG05.W9.06, EG05.W9.07)</t>
  </si>
  <si>
    <t>to suit window WT2B, size 1416.25 x 2200 (measured on face) (ref. EG05.E9.06, EG05.W9.02, EG05.W9.04)</t>
  </si>
  <si>
    <t>Page Total 2/8/8</t>
  </si>
  <si>
    <t>Medium density fibreboard; Medite Europe; purpose made factory finished MDF faced window board assembly; complete with plywood substrate and all necessary fixtures and fittings; as P20/215; as drawings BRI-689-DR-10-001_F00, BRI-689-DR-10-101, BRI-689-DR-14-001_F00 and BRI-689-DR-14-002_F00</t>
  </si>
  <si>
    <t>Window boards</t>
  </si>
  <si>
    <t>12 thick x 200 wide (scaled)</t>
  </si>
  <si>
    <t>12 thick x 240 wide (scaled)</t>
  </si>
  <si>
    <t>12 thick x 250 wide (scaled)</t>
  </si>
  <si>
    <t>12 thick x 300 wide (scaled)</t>
  </si>
  <si>
    <t>12 thick x 315 wide (scaled)</t>
  </si>
  <si>
    <t>12 thick x 320 wide (scaled)</t>
  </si>
  <si>
    <t>12 thick x 390 wide (scaled)</t>
  </si>
  <si>
    <t>12 thick x 490 wide (scaled)</t>
  </si>
  <si>
    <t>Page Total 2/8/9</t>
  </si>
  <si>
    <t>Steel; powder coated; Coopers Fire Ltd Firemaster; one hour fire rated; accessories; as L20/575</t>
  </si>
  <si>
    <t>1280 x 2450</t>
  </si>
  <si>
    <t>Steel; powder coated; Coopers Fire Ltd Firemaster; one hour fire rated; accessories; as L20/577</t>
  </si>
  <si>
    <t>3340 x 3400</t>
  </si>
  <si>
    <t>Steel; powder coated; Profab Access; 4000 series; non-fire rated; as K10/425; as access panel schedule K10/001</t>
  </si>
  <si>
    <t>350 x 2100</t>
  </si>
  <si>
    <t>455 x 2100</t>
  </si>
  <si>
    <t>Steel; powder coated; Profab Access; 4000 series; one hour fire rated; as K10/426; as access panel schedule K10/001</t>
  </si>
  <si>
    <t>600 x 2000</t>
  </si>
  <si>
    <t>Page Total 2/10/2</t>
  </si>
  <si>
    <t>Steel; powder coated; Profab Access; 8000 series; non-fire rated; as K10/430; as access panel schedule K10/001</t>
  </si>
  <si>
    <t>1365 x 2100; range of three</t>
  </si>
  <si>
    <t>Steel; powder coated; Profab Access; 8000 series; one hour fire rated; as K10/431; as access panel schedule K10/001</t>
  </si>
  <si>
    <t>3990 x 2100; range of seven</t>
  </si>
  <si>
    <t>Page Total 2/10/3</t>
  </si>
  <si>
    <t>K: LININGS/ SHEATHING/ DRY PARTITIONING</t>
  </si>
  <si>
    <t>K11: RIGID SHEET FLOORING/ SHEATHING/ LININGS/ CASINGS</t>
  </si>
  <si>
    <t>Plywood; 18 thick; tongued and grooved edges; acoustic infill; as K11/315</t>
  </si>
  <si>
    <t>over 300 wide; to timber</t>
  </si>
  <si>
    <t>Page Total 2/12/1</t>
  </si>
  <si>
    <t>Medium density fibreboard; as P20/200</t>
  </si>
  <si>
    <t>15 x 80</t>
  </si>
  <si>
    <t>15 x 80; cutting to profile of staircase</t>
  </si>
  <si>
    <t>Aluminium; powder coated; fixing with adhesive; as P20/150</t>
  </si>
  <si>
    <t>3 x 80</t>
  </si>
  <si>
    <t>Page Total 2/12/4</t>
  </si>
  <si>
    <t>FITTINGS AND FURNISHINGS</t>
  </si>
  <si>
    <t>N: FURNITURE/ EQUIPMENT</t>
  </si>
  <si>
    <t>N10: GENERAL FIXTURES/ FURNISHINGS/ EQUIPMENT</t>
  </si>
  <si>
    <t>Wrought softwood framing; MDF sheeting; factory finished; as N10/123</t>
  </si>
  <si>
    <t>Cupboards; folding doors; ironmongery; shelves; shelf supports and brackets; coat rail; as drawing 70-112</t>
  </si>
  <si>
    <t>1598 x 769 x 2490</t>
  </si>
  <si>
    <t>Page Total 2/14/1</t>
  </si>
  <si>
    <t>Page Total 2/15/1</t>
  </si>
  <si>
    <t>Isolated handrails; to stair S.3; as drawings BRI-689-DR-30-130, 131, 132_F00 and BRI-689-DR-34-211_F00</t>
  </si>
  <si>
    <t>50 diameter</t>
  </si>
  <si>
    <t>Page Total 3/6/1</t>
  </si>
  <si>
    <t>Purpose-made wall mounted handrails; powder coated galvanised steel handrail assembly complete with powder coated galvanised steel support brackets; plywood pattressing as required; fixing to metal and concrete; as L30/573</t>
  </si>
  <si>
    <t>Isolated handrails; to stair S.7; as drawings BRI-689-DR-30-130, 131, 132_F00 and BRI-689-DR-34-200_F00</t>
  </si>
  <si>
    <t>44 diameter</t>
  </si>
  <si>
    <t>extra over for ornamental ends</t>
  </si>
  <si>
    <t>Page Total 3/6/2</t>
  </si>
  <si>
    <t>Forming openings in existing façades for new louvres is measured separately in bill nr 3/07 'External walls'</t>
  </si>
  <si>
    <t>Medium density fibreboard; Medite Europe; purpose made factory finished MDF faced window board assembly; complete with plywood substrate and all necessary fixtures and fittings; as P20/215; as drawings BRI-689-DR-10-001_F00, BRI-689-DR-10-101, BRI-689-DR-14-001 and 002_F00</t>
  </si>
  <si>
    <t>Page Total 3/8/1</t>
  </si>
  <si>
    <t>Metal (no specification); as access panel schedule K10/001</t>
  </si>
  <si>
    <t>1205 x 900</t>
  </si>
  <si>
    <t>thresholds; as detail 02 drawing 32-205 (in Nr 6)</t>
  </si>
  <si>
    <t>thresholds; as detail 02 drawing 32-206 (in Nr 8)</t>
  </si>
  <si>
    <t>thresholds; as detail 02 drawing 32-207 (in Nr 1)</t>
  </si>
  <si>
    <t>thresholds; as detail 09 drawing 32-205 (in Nr 21)</t>
  </si>
  <si>
    <t>Page Total 3/10/3</t>
  </si>
  <si>
    <t>V</t>
  </si>
  <si>
    <t>W</t>
  </si>
  <si>
    <t>X</t>
  </si>
  <si>
    <t>Page Total 3/10/4</t>
  </si>
  <si>
    <t>Wall linings are included in bill 3/9 'Internal walls and partitions'</t>
  </si>
  <si>
    <t>Page Total 3/11/1</t>
  </si>
  <si>
    <t>Aluminium; 2 thick; Gooding Aluminium; mill finish; as P20/165</t>
  </si>
  <si>
    <t>Wall protection</t>
  </si>
  <si>
    <t>1250 high</t>
  </si>
  <si>
    <t>Extra over for</t>
  </si>
  <si>
    <t>angles; external</t>
  </si>
  <si>
    <t>angles; internal</t>
  </si>
  <si>
    <t>Page Total 3/11/3</t>
  </si>
  <si>
    <t>Page Total 3/12/1</t>
  </si>
  <si>
    <t>Galvanised steel; mechanical fixing; as P20/155</t>
  </si>
  <si>
    <t>angle; 3 x 150 x 200</t>
  </si>
  <si>
    <t>Page Total 3/12/2</t>
  </si>
  <si>
    <t>Secondary steelwork supporting standing seam metal cladding to plant rooms is included in bill 4/07 'External walls'</t>
  </si>
  <si>
    <t>Soffit insulation to underside of roof terraces is included in bill 4/04 'Upper floors'</t>
  </si>
  <si>
    <t>Page Total 4/5/1</t>
  </si>
  <si>
    <t>K11: RIGID SHEET FLOORING/ SHEATHING/ DECKING/ SARKING/ LININGS/ CASINGS</t>
  </si>
  <si>
    <t>WBP plywood</t>
  </si>
  <si>
    <t>Roofs</t>
  </si>
  <si>
    <t>over 300 wide; 12 thick (scaled); as drawing BRI-689-DR-21-215_F00</t>
  </si>
  <si>
    <t>Page Total 4/5/5</t>
  </si>
  <si>
    <t>Rigid insulation to parapet upstands (no details); as Thornton Tomasetti RIBA Stage 4 Facade Performance Specification Rev 0 (draft for comments); as drawing BRI-689-DR-21-215_F00</t>
  </si>
  <si>
    <t>50 thick; plain areas; horizontal</t>
  </si>
  <si>
    <t>30 thick; plain areas; vertical</t>
  </si>
  <si>
    <t>Page Total 4/5/9</t>
  </si>
  <si>
    <t>Page Total 4/6/1</t>
  </si>
  <si>
    <t>Contractor-designed internal wood stairs to residential duplex units; European Oak timber treads, including winders, risers, and stringers; treads and risers joined into tapered grooves, set in place with glued hardwood edges; integral nosings with pencil rounded edges; fixing to steel; as L30/230; as drawings BRI-689-DR-10-401_F00 and 689-34-100_F00</t>
  </si>
  <si>
    <t>Staircases; stair PS4.1</t>
  </si>
  <si>
    <t>910 wide; 3000 total rise; 3860 total going; quarter turn flight; 200 high risers; 250 wide treads; 3nr winders; on and including timber bearers under step one</t>
  </si>
  <si>
    <t>Staircases; stair PS4.4</t>
  </si>
  <si>
    <t>910 wide; 3000 total rise; 4010 total going; straight flight with 1st step quarter space landing; 214 high risers; 250 wide treads; on and including timber bearers under step one</t>
  </si>
  <si>
    <t>Staircases; stair PS4.5</t>
  </si>
  <si>
    <t>Staircases; stair PS4.6</t>
  </si>
  <si>
    <t>950 wide (average); 3000 total rise; 2010 total going; half turn geometrical flight; 200 high risers; 250 wide treads; 6nr winders; on and including timber bearers under step one</t>
  </si>
  <si>
    <t>Staircases; stair PS4.7</t>
  </si>
  <si>
    <t>910 wide; 3000 total rise; 3500 total going; straight flight; 200 high risers; 250 wide treads; on and including timber bearers under step one</t>
  </si>
  <si>
    <t>Staircases; stair PS4.8</t>
  </si>
  <si>
    <t>910 wide; 3000 total rise; 3760 total going; straight flight; 200 high risers; 250 wide treads; on and including timber bearers under step one</t>
  </si>
  <si>
    <t>Page Total 4/6/2</t>
  </si>
  <si>
    <t>Associated handrails; to stair S.6; as drawings BRI-689-DR-30-160, 161, 162 and 164_F00 and BRI-689-DR-34-202_F00</t>
  </si>
  <si>
    <t>Isolated handrails; reference stair S.4 &amp; S.5; as drawings BRI-689-DR-30-140, 141, 142, 143 and 144_F00 and BRI-689-DR-34-200_F00</t>
  </si>
  <si>
    <t>Isolated handrails; to stair S.6; as drawings BRI-689-DR-30-160, 161, 162 and 164_F00 and BRI-689-DR-34-202_F00</t>
  </si>
  <si>
    <t>Page Total 4/6/4</t>
  </si>
  <si>
    <t>Associated handrails; to stair PS4.1</t>
  </si>
  <si>
    <t>50 wide x 39 deep (scaled)</t>
  </si>
  <si>
    <t>Associated handrails; to stair PS4.4</t>
  </si>
  <si>
    <t>Associated handrails; to stair PS4.6</t>
  </si>
  <si>
    <t>Associated handrails; to stair PS4.7</t>
  </si>
  <si>
    <t>Page Total 4/6/5</t>
  </si>
  <si>
    <t>Associated handrails; to stair PS4.8</t>
  </si>
  <si>
    <t>Page Total 4/6/6</t>
  </si>
  <si>
    <t>Page Total 4/7/1</t>
  </si>
  <si>
    <t>Structural insulated panels are shown as infill panels, fixed to base and soffit of structural floor slabs</t>
  </si>
  <si>
    <t>Softwood sawn impregnated (assumed); fixing to steel</t>
  </si>
  <si>
    <t>Individual supports</t>
  </si>
  <si>
    <t>40 x 100 overall; irregular shaped area; splayed</t>
  </si>
  <si>
    <t>50 x 50</t>
  </si>
  <si>
    <t>50 x 60</t>
  </si>
  <si>
    <t>50 x 80</t>
  </si>
  <si>
    <t>100 x 50</t>
  </si>
  <si>
    <t>110 x 20</t>
  </si>
  <si>
    <t>110 x 30</t>
  </si>
  <si>
    <t>110 x 50</t>
  </si>
  <si>
    <t>30 x 310</t>
  </si>
  <si>
    <t>100 x 100</t>
  </si>
  <si>
    <t>Individual supports; irregular shaped area</t>
  </si>
  <si>
    <t>40 x 170 overall; splayed</t>
  </si>
  <si>
    <t>50 x 80 overall; splayed</t>
  </si>
  <si>
    <t>60 x 120 overall; splayed</t>
  </si>
  <si>
    <t>70 x 120 overall; splayed</t>
  </si>
  <si>
    <t>50 x 170 overall; splayed</t>
  </si>
  <si>
    <t>50 x 220 overall; splayed</t>
  </si>
  <si>
    <t>50 x 280 overall; splayed</t>
  </si>
  <si>
    <t>90 x 200 overall; splayed</t>
  </si>
  <si>
    <t>50 x 260 overall; twice splayed</t>
  </si>
  <si>
    <t>Page Total 4/7/14</t>
  </si>
  <si>
    <t>Plywood sheeting to parapets (no specification); 10 thick (scaled); fixing to steel</t>
  </si>
  <si>
    <t>Walls</t>
  </si>
  <si>
    <t>over 300 wide</t>
  </si>
  <si>
    <t>Page Total 4/7/19</t>
  </si>
  <si>
    <t>Rigid insulation to parapet upstands (no details); as Thornton Tomasetti RIBA Stage 4 Facade Performance Specification Rev 0 (draft for comments); as drawings BRI-689-DR-21-200, 201 204, 205, 206, 207, 208, 212, 214, 215, 217, 220, 242, BRI-689-DR-27-202, 203 and 204</t>
  </si>
  <si>
    <t>25 x 540; plain areas; vertical</t>
  </si>
  <si>
    <t>25 x 640; plain areas; vertical</t>
  </si>
  <si>
    <t>25 x 650; plain areas; vertical</t>
  </si>
  <si>
    <t>25 x 710; plain areas; vertical</t>
  </si>
  <si>
    <t>25 x 740; plain areas; vertical</t>
  </si>
  <si>
    <t>25 x 770; plain areas; vertical</t>
  </si>
  <si>
    <t>25 x 850; plain areas; vertical</t>
  </si>
  <si>
    <t>25 x 910; plain areas; vertical</t>
  </si>
  <si>
    <t>25 x 920; plain areas; vertical</t>
  </si>
  <si>
    <t>25 x 950; plain areas; vertical</t>
  </si>
  <si>
    <t>50 x 200; plain areas; vertical</t>
  </si>
  <si>
    <t>50 x 210; plain areas; vertical; splayed below capping</t>
  </si>
  <si>
    <t>50 x 230; plain areas; vertical</t>
  </si>
  <si>
    <t>50 x 250; plain areas; vertical</t>
  </si>
  <si>
    <t>60 x 210; plain areas; vertical</t>
  </si>
  <si>
    <t>80 x 550; plain areas; vertical</t>
  </si>
  <si>
    <t>95 x 700; plain areas; vertical</t>
  </si>
  <si>
    <t>100 x 160; plain areas; vertical</t>
  </si>
  <si>
    <t>100 x 340; plain areas; vertical</t>
  </si>
  <si>
    <t>100 x 530; plain areas; vertical</t>
  </si>
  <si>
    <t>110 x 340; plain areas; vertical</t>
  </si>
  <si>
    <t>Y</t>
  </si>
  <si>
    <t>110 x 560; plain areas; vertical</t>
  </si>
  <si>
    <t>Z</t>
  </si>
  <si>
    <t>Page Total 4/7/20</t>
  </si>
  <si>
    <t>110 x 570; plain areas; vertical</t>
  </si>
  <si>
    <t>110 x 580; plain areas; vertical</t>
  </si>
  <si>
    <t>110 x 590; plain areas; vertical</t>
  </si>
  <si>
    <t>110 x 760; plain areas; vertical</t>
  </si>
  <si>
    <t>160 x 230; plain areas; vertical</t>
  </si>
  <si>
    <t>160 x 390; plain areas; horizontal; to web of steel</t>
  </si>
  <si>
    <t>190 x 160; plain areas; horizontal; to web of steel</t>
  </si>
  <si>
    <t>210 x 210; plain areas; horizontal; to web of steel</t>
  </si>
  <si>
    <t>210 x 250; plain areas; horizontal; to web of steel</t>
  </si>
  <si>
    <t>25 thick; plain areas; plain areas; vertical (column surrounds in wall type IC)</t>
  </si>
  <si>
    <t>25 thick; plain areas; vertical (column surrounds in wall type IC)</t>
  </si>
  <si>
    <t>50 thick; between members, at 450 centres of members</t>
  </si>
  <si>
    <t>Batt insulation (no details); as Thornton Tomasetti RIBA Stage 4 Facade Performance Specification Rev 0 (draft for comments); as drawings BRI-689-DR-27-140, 141, 201, 202, 203, 204, 220, 222 and 223</t>
  </si>
  <si>
    <t>Quilts</t>
  </si>
  <si>
    <t>40 x 170; plain areas; vertical; to web of steel</t>
  </si>
  <si>
    <t>50 x 500; plain areas; vertical; to web of steel</t>
  </si>
  <si>
    <t>50 x 560; plain areas; vertical; to slab edge</t>
  </si>
  <si>
    <t>60 x 240; plain areas; vertical; to web of steel</t>
  </si>
  <si>
    <t>60 x 330; plain areas; vertical; to web of steel</t>
  </si>
  <si>
    <t>80 x 340; plain areas; vertical; to web of steel</t>
  </si>
  <si>
    <t>110 x 330; plain areas; vertical; to web of steel</t>
  </si>
  <si>
    <t>120 x 1410; plain areas; vertical; extractor fan surround</t>
  </si>
  <si>
    <t>125 x 150; plain areas; vertical; to slab edge</t>
  </si>
  <si>
    <t>Page Total 4/7/21</t>
  </si>
  <si>
    <t>Breather membrane to external walls (no details) 150 minimum laps (assumed, no allowance for laps), sealing joints, edges and penetrations; to timber; installed in accordance with manufacturer's instructions; as Thornton Tomasetti RIBA Stage 4 Facade Performance Specification Rev 0 (draft for comments)</t>
  </si>
  <si>
    <t>plain areas; vertical</t>
  </si>
  <si>
    <t>Breather membrane to rainscreen and brick slip cladding (no details) 150 minimum laps (assumed, no allowance in measure for laps), sealing joints, edges and penetrations; to timber; installed in accordance with manufacturer's instructions; as Thornton Tomasetti RIBA Stage 4 Facade Performance Specification Rev 0 (draft for comments)</t>
  </si>
  <si>
    <t>Vapour control layer to passage soffit; manufacturer and product stated as 'to Contractors design'; 150 minimum laps (no allowance for laps), sealing joints, edges and penetrations; to timber; installed in accordance with manufacturer's instructions; as H20/780</t>
  </si>
  <si>
    <t>plain areas; soffit</t>
  </si>
  <si>
    <t>Page Total 4/7/22</t>
  </si>
  <si>
    <t>Breather membrane to passage soffit; manufacturer and product stated as 'to Contractors design' (no allowance for laps); installed in accordance with manufacturer's instructions; as H20/785</t>
  </si>
  <si>
    <t>Page Total 4/7/23</t>
  </si>
  <si>
    <t>C: EXISTING SITE/ BUILDINGS/ SERVICES</t>
  </si>
  <si>
    <t>Repairing timber shopfronts, 7-17 Whitcomb Street, west elevation</t>
  </si>
  <si>
    <t>Overhaul and repair existing timber shopfront; install new entrance door; complete; as drawing 689-DR-14-106_F00</t>
  </si>
  <si>
    <t>2915 x 2710/2855 overall (ref. EG00.W1.01); comprising 1 nr fixed light, 1 nr louvre overpanel and 1 nr integral single leaf door, 1150 x 2410 (scaled) (ED00.00.02)</t>
  </si>
  <si>
    <t>Page Total 4/8/1</t>
  </si>
  <si>
    <t>Stainless steel; C.A.T Ltd external corner protectors formed from purpose fabricated stainless steel angle; in satin brushed finish; adhesive fix and countersunk mechanical fixed, hex head stainless steel flush head screws, first fixing set 50 from top and bottom, remainder equally spaced at 350 along height of component, double columns of fixings to deeper jamb profile; as P20/162; as drawing BRI-689-DR-21-270_F00</t>
  </si>
  <si>
    <t>100 x 130 wide (scaled)</t>
  </si>
  <si>
    <t>100 x 240 wide (scaled)</t>
  </si>
  <si>
    <t>Aluminium; purpose made 2 thick folded plate to provide finished return, 60 +/-1 face dimension, to match adjacent glazing system to jambs and a full head return; with and including all necessary shims, packing, backing boards and ancillary fittings; fixing to steel; as P20/170; as  drawing BRI-689-DR-10-001_F00</t>
  </si>
  <si>
    <t>60 x 240 (scaled, to head and jambs)</t>
  </si>
  <si>
    <t>450 x 250 (scaled, to head of opening)</t>
  </si>
  <si>
    <t>Aluminium; purpose made 2 thick flat plate to provide finished return; with and including all necessary shims, packing, backing boards and ancillary fittings; fixing to steel; as P20/171</t>
  </si>
  <si>
    <t>2 thick x 250 wide</t>
  </si>
  <si>
    <t>Aluminium; profile trims (no specification); as drawing BRI-689-DR-21-270_F00</t>
  </si>
  <si>
    <t>10 x 10 equal angle (locations assumed)</t>
  </si>
  <si>
    <t>10 x 10 unequal angle (locations assumed)</t>
  </si>
  <si>
    <t>Bronze sheet (no specification); mastic sealant with interfaces; fixing to metal; as drawing BRI-689-DR-21-270_F00</t>
  </si>
  <si>
    <t>10 thick x 100 wide (scaled)</t>
  </si>
  <si>
    <t>Page Total 4/8/16</t>
  </si>
  <si>
    <t>Medium density fibreboard to internal window surrounds; Medite Europe; purpose made four-sided (three sided at terrace doors) factory finished MDF faced window/ door surround assembly; complete with plywood substrate and all necessary fixtures and fittings; as P20/210; as drawings BRI-689-DR-21-251 and 261_F00</t>
  </si>
  <si>
    <t>10 thick x 220 wide (head and jambs)</t>
  </si>
  <si>
    <t>12 thick x 170 wide (sills)</t>
  </si>
  <si>
    <t>12 thick x 260 wide (sills)</t>
  </si>
  <si>
    <t>Medium density fibreboard to internal surrounds of windows fitted in inclined brickwork façades; Medite Europe; purpose made four-sided (three sided at terrace doors) factory finished MDF faced window/ door surround assembly; complete with plywood substrate and all necessary fixtures and fittings; as P20/210; as Thorton Tomasetti RIBA Stage 4 Facade Performance Specification Rev 0 (draft for comments); as drawings BRI-689-DR-21-210, 221, 252, 261_F00, 689-SK-0583 and 584_F00</t>
  </si>
  <si>
    <t>Cover fillets, stops, trims, beads, nosings and the like; to suit windows in 5 degree inclined façades ref. W6B1</t>
  </si>
  <si>
    <t>to suit window WT2B, size 1135 x 2485 (ref. EG02.W6.04, EG03.W6.03, EG03.W6.04)</t>
  </si>
  <si>
    <t>Cover fillets, stops, trims, beads, nosings and the like; to suit windows in 8 degree brickwork folds ref. E6B1, E3B1, E3B2, W1B2 and W2B2</t>
  </si>
  <si>
    <t>to suit window WT2A, size 910 x 1810 (ref. EG02.E3.01, EG03.E3.01, EG03.E3.02, EG03.E3.03)</t>
  </si>
  <si>
    <t>to suit window WT2A, size 910 x 1885 (ref. EG04.W1.01)</t>
  </si>
  <si>
    <t>to suit window WT2B, size 910 x 1885 (ref. EG04.W1.02)</t>
  </si>
  <si>
    <t>to suit window WT2B, size 1135 x 2485 (ref. EG02.E6.01,EG02.E6.02, EG03.E6.01, EG03.E6.02, EG03.E6.03, EG03.E6.04)</t>
  </si>
  <si>
    <t>to suit window WT2A, size 1416 x 1810 (ref. EG05.E3.01, EG05.E3.02, EG05.E3.03)</t>
  </si>
  <si>
    <t>to suit window WT2A, size 1416 x 2185 (ref. EG05.W2.01)</t>
  </si>
  <si>
    <t>to suit window WT2B, size 1754 x 2710 (ref. EG03.E5.01)</t>
  </si>
  <si>
    <t>Page Total 4/8/17</t>
  </si>
  <si>
    <t>Cover fillets, stops, trims, beads, nosings and the like; to suit windows in 10 degree brickwork folds ref. W4B2 and W5B1</t>
  </si>
  <si>
    <t>to suit window WT2A, size 1125 x 2410 (ref. EG05.W5.03)</t>
  </si>
  <si>
    <t>to suit window WT2A, size 1585 x 2035 (ref. EG05.W4.01, EG05.W4.02, EG05.W4.03)</t>
  </si>
  <si>
    <t>to suit window WT2A, size 1585 x 2320 (ref. EG04.W4.01)</t>
  </si>
  <si>
    <t>Cover fillets, stops, trims, beads, nosings and the like; to suit windows in 12 degree brickwork folds ref. E1B1, E2B1, E4B1 and E5B1</t>
  </si>
  <si>
    <t>to suit window type WT2A, size 1079 x 1960 (ref. EG01.E1.01, EG02.E1.01, EG02.E1.02, EG02.E1.03)</t>
  </si>
  <si>
    <t>to suit window WT1B, size 1245 x 2185 (ref. EG02.E4.01, EG03.E4.01, EG03.E4.02)</t>
  </si>
  <si>
    <t>to suit window WT2A, size 1416 x 2260 (ref. EG03.E2.02)</t>
  </si>
  <si>
    <t>to suit window WT2B, size 1754 x 2710 (ref. EG02.E5.01)</t>
  </si>
  <si>
    <t>Cover fillets, stops, trims, beads, nosings and the like; to suit windows in 15 degree brickwork folds ref. E6B2, E2B2 and W1B1</t>
  </si>
  <si>
    <t>to suit window type WT2A, size 1079 x 1960 (ref. EG01.W1.01, EG02.W1.01, EG02.W1.02)</t>
  </si>
  <si>
    <t>to suit window WT2A, size 1585 x 2035 (ref. EG05.E4.02, EG05.E4.03, EG05.E4.04)</t>
  </si>
  <si>
    <t>to suit window WT2B, size 1416 x 2185 (ref. EG05.E2.02)</t>
  </si>
  <si>
    <t>to suit window WT1A, size 1585 x 2345 (ref. EG04.E4.04)</t>
  </si>
  <si>
    <t>Cover fillets, stops, trims, beads, nosings and the like; to suit windows in 18 degree brickwork folds ref. E1B2</t>
  </si>
  <si>
    <t>to suit window WT2B, size 1125 x 1850 (ref. EG04.E1.03)</t>
  </si>
  <si>
    <t>to suit window WT2A, size 1125 x 1850 (ref. EG04.E1.03)</t>
  </si>
  <si>
    <t>Cover fillets, stops, trims, beads, nosings and the like; to suit windows in 25 degree brickwork folds ref. E5B2, W3B1 and W3B2</t>
  </si>
  <si>
    <t>to suit window WT2A, size 910 x 1810 (ref. EG03.W3.01, EG03.W3.02, EG03.W3.03)</t>
  </si>
  <si>
    <t>to suit window WT2B, size 1125 x 1810 (ref. EG05.E5.02)</t>
  </si>
  <si>
    <t>to suit window WT2A, size 1125 x 1810 (ref. EG05.E5.03)</t>
  </si>
  <si>
    <t>to suit window WT2B, size 1416 x 1810 (ref. EG05.W3.04)</t>
  </si>
  <si>
    <t>to suit window WT2A, size 1473 x 2185 (ref. EG05.E6.01, EG05.E6.02, EG05.E6.03)</t>
  </si>
  <si>
    <t>Page Total 4/8/18</t>
  </si>
  <si>
    <t>Steel; powder coated; Coopers Fire Ltd Firemaster; one hour fire rated; accessories; as L20/570</t>
  </si>
  <si>
    <t>1100 x 2550</t>
  </si>
  <si>
    <t>200 x 250</t>
  </si>
  <si>
    <t>250 x 250</t>
  </si>
  <si>
    <t>400 x 600</t>
  </si>
  <si>
    <t>Page Total 4/10/4</t>
  </si>
  <si>
    <t>300 x 1880</t>
  </si>
  <si>
    <t>440 x 1880</t>
  </si>
  <si>
    <t>650 x 1350</t>
  </si>
  <si>
    <t>650 x 1350; equal pair</t>
  </si>
  <si>
    <t>Steel; powder coated; Profab Access; 8000 series; non-fire rated; suitable for tiled finish (tiling measured with wall finished); as K10/427; as access panel schedule K10/001</t>
  </si>
  <si>
    <t>640 x 1945; equal pair</t>
  </si>
  <si>
    <t>700 x 1935; equal pair</t>
  </si>
  <si>
    <t>1020 x 1945; equal pair</t>
  </si>
  <si>
    <t>1074 x 2020; equal pair</t>
  </si>
  <si>
    <t>1320 x 1880; range of three</t>
  </si>
  <si>
    <t>1460 x 1935; equal pair</t>
  </si>
  <si>
    <t>1824 x 1945; range of four</t>
  </si>
  <si>
    <t>2400 x 2230; range of four</t>
  </si>
  <si>
    <t>3990 x 1935; range of seven</t>
  </si>
  <si>
    <t>Steel; powder coated; Profab Access; 8000 series; one hour fire rated; suitable for glass finish (tiling measured with wall finished); as K10/429; as access panel schedule K10/001</t>
  </si>
  <si>
    <t>960 x 2000</t>
  </si>
  <si>
    <t>Steel; powder coated; Profab Access; 8000 series; one hour fire rated; suitable for tiled finish (tiling measured with wall finished); as K10/428; as access panel schedule K10/001</t>
  </si>
  <si>
    <t>Page Total 4/10/5</t>
  </si>
  <si>
    <t>The work in this section comprises plaster and skim coat plaster on walls, partitions and linings, tiled wall finishes, glass wall finishes and decorations</t>
  </si>
  <si>
    <t>Wall linings are included in bill 4/9 'Internal walls and partitions'</t>
  </si>
  <si>
    <t>Page Total 4/11/1</t>
  </si>
  <si>
    <t>L40: GENERAL GLAZING</t>
  </si>
  <si>
    <t>Glass wall cladding as L40/400; glass cladding with metal trims and project specific image; toughened laminated glass thickness to contractor's design; ceramic fritted or back painted rear face; Dupont Sentry Glas Expressions interlayer; front face polished with fine ground edges; satin finish stainless steel trims; silicon butt jointing between glass panels; potential supplier T4 Design Ltd</t>
  </si>
  <si>
    <t>Thickness to contractor's design; fixing in accordance with suppliers recommendations</t>
  </si>
  <si>
    <t>to walls on concrete base; panel sizes, patterning and layout as drawings 689-30-202 and 203; allow for aligning patterning in adjacent panels</t>
  </si>
  <si>
    <t>to walls on plasterboard base; panel sizes, patterning and layout as drawings 689-30-202 and 203; allow for aligning patterning in adjacent panels</t>
  </si>
  <si>
    <t>to walls on plasterboard base; panel sizes, patterning and layout generally as drawings 689-30-202 and 203; allow for aligning patterning in adjacent panels</t>
  </si>
  <si>
    <t>to walls on plasterboard base; panel sizes, patterning and layout as drawings 689-30-212; allow for aligning patterning in adjacent panels</t>
  </si>
  <si>
    <t>...extra over for cladding to single doors; 770 x 2050; allow for holes and cut-outs for ironmongery</t>
  </si>
  <si>
    <t>...extra over for cladding to single doors; 970 x 1970; allow for holes and cut-outs for ironmongery</t>
  </si>
  <si>
    <t>...extra over for cladding to duct access panels; 650 x 1300; allow for holes and cut-outs for ironmongery</t>
  </si>
  <si>
    <t>...extra over for holes and cut-outs for electrical switch plates or similar</t>
  </si>
  <si>
    <t>stainless steel bottom channel; as detail 11 drawing DR-31-310; fixing to concrete</t>
  </si>
  <si>
    <t>stainless steel bottom channel; as detail 11 drawing DR-31-310; fixing to plasterboard</t>
  </si>
  <si>
    <t>stainless steel head channel; as detail 11 drawing DR-31-310; fixing to concrete</t>
  </si>
  <si>
    <t>stainless steel head channel; as detail 11 drawing DR-31-310; fixing to plasterboard</t>
  </si>
  <si>
    <t>stainless steel vertical edge trim; as detail 1 drawing DR-31-310; fixing to concrete</t>
  </si>
  <si>
    <t>stainless steel vertical edge trim; as detail 8 drawing DR-31-310; fixing to plasterboard</t>
  </si>
  <si>
    <t>stainless steel vertical edge trim; as detail 9 drawing DR-31-310; fixing to plasterboard</t>
  </si>
  <si>
    <t>stainless steel vertical angle trim; external; as detail 7 drawing DR-31-310; fixing to plasterboard</t>
  </si>
  <si>
    <t>stainless steel vertical angle trim; external irregular; as detail 2 drawing DR-31-310; fixing to plasterboard</t>
  </si>
  <si>
    <t>Page Total 4/11/2</t>
  </si>
  <si>
    <t>stainless steel vertical angle trim; external irregular; as detail 3 drawing DR-31-310; fixing to plasterboard</t>
  </si>
  <si>
    <t>stainless steel vertical angle trim; internal; no detail; fixing to plasterboard</t>
  </si>
  <si>
    <t>stainless steel vertical angle trim; irregular internal; as detail 6 drawing DR-31-310; fixing to plasterboard</t>
  </si>
  <si>
    <t>stainless steel vertical angle trim; irregular internal; as detail 4 drawing DR-31-310; fixing to plasterboard</t>
  </si>
  <si>
    <t>stainless steel vertical angle trim; irregular external; as detail 5 drawing DR-31-310; fixing to plasterboard</t>
  </si>
  <si>
    <t>Page Total 4/11/3</t>
  </si>
  <si>
    <t>50 x 50 x 1600 long corner protection</t>
  </si>
  <si>
    <t>Page Total 4/11/6</t>
  </si>
  <si>
    <t>Page Total 4/12/1</t>
  </si>
  <si>
    <t>Page Total 4/12/7</t>
  </si>
  <si>
    <t>Softwood framing; MDF sheeting; factory finished; as N10/120</t>
  </si>
  <si>
    <t>Cupboards; through core type; doors; ironmongery; shelves; shelf supports and brackets; as drawing 70-110</t>
  </si>
  <si>
    <t>755 x 3180 x 2366</t>
  </si>
  <si>
    <t>Softwood framing; MDF sheeting; factory finished; as N10/121</t>
  </si>
  <si>
    <t>Cupboards; range of 4 doors; ironmongery; shelves; shelf supports and brackets; as drawing 70-111</t>
  </si>
  <si>
    <t>2734 x 1030 x 2435</t>
  </si>
  <si>
    <t>European Oak; 55 x 100 frame; 35 x 60 slats; factory finished; as N10/221</t>
  </si>
  <si>
    <t>Benches</t>
  </si>
  <si>
    <t>1465 long x 215 - 390 wide x 447 high</t>
  </si>
  <si>
    <t>Hardwood, MDF and glass; factory finished; as N10/122</t>
  </si>
  <si>
    <t>Cupboards; glass door; ironmongery; shelves; shelf supports and brackets; as drawing 70-113</t>
  </si>
  <si>
    <t>irregular shaped on plan; 2050 high</t>
  </si>
  <si>
    <t>Galvanised steel frame; MDF board sheeting; factory finished; as N10/111</t>
  </si>
  <si>
    <t>Benches; as drawing 70-101</t>
  </si>
  <si>
    <t>2690 x 600 x 900</t>
  </si>
  <si>
    <t>Galvanised steel frame; MDF board sheeting; factory finished; as N10/112</t>
  </si>
  <si>
    <t>Polyester powder coated steel frame; MDF board sheeting; factory finished; as N10/110</t>
  </si>
  <si>
    <t>Desks</t>
  </si>
  <si>
    <t>2690 x 600 x 760; as drawing 70-100</t>
  </si>
  <si>
    <t>Page Total 4/14/1</t>
  </si>
  <si>
    <t>HPL panels; aluminium profiles; Skirmett Washrooms; as N10/220</t>
  </si>
  <si>
    <t>Lockers; as drawing 70-120</t>
  </si>
  <si>
    <t>Kemmlit locker system; ref IXOSR; general duty; accessible stacked unit</t>
  </si>
  <si>
    <t>Kemmlit locker system; ref IXOSR; general duty; quadruple stacked unit</t>
  </si>
  <si>
    <t>Kemmlit locker system; ref IXOSR; general duty; triple stacked unit</t>
  </si>
  <si>
    <t>...extra; sloping lid</t>
  </si>
  <si>
    <t>Molteni and Co; Ergonom; factory finished; as N11/381</t>
  </si>
  <si>
    <t>Cupboards; doors; ironmongery; shelves; hanging rails; Type 1; fitted</t>
  </si>
  <si>
    <t>700 x 480 x 2700</t>
  </si>
  <si>
    <t>700 x 550 x 2700</t>
  </si>
  <si>
    <t>740 x 1185 x 2700</t>
  </si>
  <si>
    <t>910 x 1260 x 2700</t>
  </si>
  <si>
    <t>1060 x 700 x 2700</t>
  </si>
  <si>
    <t>1200 x 700 x 2700</t>
  </si>
  <si>
    <t>1250 x 700 x 2700</t>
  </si>
  <si>
    <t>1280 x 650 x 2700</t>
  </si>
  <si>
    <t>1400 x 700 x 2700</t>
  </si>
  <si>
    <t>1425 x 700 x 2700</t>
  </si>
  <si>
    <t>1450 x 690 x 2700</t>
  </si>
  <si>
    <t>1470 x 700 x 2700</t>
  </si>
  <si>
    <t>1500 x 700 x 2700</t>
  </si>
  <si>
    <t>1510 x 700 x 2700</t>
  </si>
  <si>
    <t>1725 x 800 x 2700</t>
  </si>
  <si>
    <t>1875 x 700 x 2700</t>
  </si>
  <si>
    <t>1915 x 700 x 2700</t>
  </si>
  <si>
    <t>1940 x 890 x 2700</t>
  </si>
  <si>
    <t>1960 x 620 x 2700</t>
  </si>
  <si>
    <t>1960 x 700 x 2700</t>
  </si>
  <si>
    <t>1970 x 700 x 2700</t>
  </si>
  <si>
    <t>AA</t>
  </si>
  <si>
    <t>1995 x 700 x 2700</t>
  </si>
  <si>
    <t>BB</t>
  </si>
  <si>
    <t>2090 x 800 x 2700</t>
  </si>
  <si>
    <t>CC</t>
  </si>
  <si>
    <t>2185 x 650 x 2700</t>
  </si>
  <si>
    <t>DD</t>
  </si>
  <si>
    <t>Page Total 4/14/2</t>
  </si>
  <si>
    <t>2230 x 700 x 2700</t>
  </si>
  <si>
    <t>2245 x 810 x 2700</t>
  </si>
  <si>
    <t>2250 x 700 x 2700</t>
  </si>
  <si>
    <t>2360 x 700 x 2700</t>
  </si>
  <si>
    <t>2380 x 700 x 2700</t>
  </si>
  <si>
    <t>2470 x 700 x 2700</t>
  </si>
  <si>
    <t>2610 x 700 x 2700</t>
  </si>
  <si>
    <t>2780 x 700 x 2700</t>
  </si>
  <si>
    <t>3250 x 700 x 2700</t>
  </si>
  <si>
    <t>3920 x 700 x 2700</t>
  </si>
  <si>
    <t>3960 x 700 x 2700</t>
  </si>
  <si>
    <t>4845 x 650 x 2700; L shaped on plan</t>
  </si>
  <si>
    <t>Molteni and Co; Ergonom; factory finished; as N11/382</t>
  </si>
  <si>
    <t>Cupboards; doors; ironmongery; shelves; hanging rails; Type 2; fitted</t>
  </si>
  <si>
    <t>1390 x 1260 x 2700</t>
  </si>
  <si>
    <t>1405 x 1570 x 2700</t>
  </si>
  <si>
    <t>1500 x 1000 x 2700</t>
  </si>
  <si>
    <t>1650 x 1100 x 2700</t>
  </si>
  <si>
    <t>1720 x 3370 x 2700</t>
  </si>
  <si>
    <t>2070 x 1415 x 2700</t>
  </si>
  <si>
    <t>2110 x 3800 x 2700</t>
  </si>
  <si>
    <t>2185 x 1450 x 2700</t>
  </si>
  <si>
    <t>2210 x 1800 x 2700</t>
  </si>
  <si>
    <t>2450 x 2225 x 2700</t>
  </si>
  <si>
    <t>Molteni and Co; Ergonom; factory finished; as N11/383</t>
  </si>
  <si>
    <t>Cupboards; doors; ironmongery; shelves; hanging rails; Type 3; under stair; fitted</t>
  </si>
  <si>
    <t>950 x 1990 x 2700</t>
  </si>
  <si>
    <t>1415 x 1010 x 2700</t>
  </si>
  <si>
    <t>Page Total 4/14/3</t>
  </si>
  <si>
    <t>Molteni and Co; Ergonom; factory finished; as N11/384</t>
  </si>
  <si>
    <t>Cupboards; doors; ironmongery; shelves; hanging rails; Type 4; fitted</t>
  </si>
  <si>
    <t>705 x 2115 x 2700</t>
  </si>
  <si>
    <t>800 x 735 x 2700</t>
  </si>
  <si>
    <t>830 x 500 x 2700</t>
  </si>
  <si>
    <t>1400 x 550 x 2700</t>
  </si>
  <si>
    <t>1550 x 500 x 2700</t>
  </si>
  <si>
    <t>1560 x 650 x 2700</t>
  </si>
  <si>
    <t>Molteni and Co; Ergonom; factory finished; as N11/385</t>
  </si>
  <si>
    <t>Cupboards; doors; ironmongery; shelves; hanging rails; Type 5; fitted</t>
  </si>
  <si>
    <t>1630 x 635 x 2700</t>
  </si>
  <si>
    <t>1920 x 650 x 2700</t>
  </si>
  <si>
    <t>2065 x 395 x 2700</t>
  </si>
  <si>
    <t>The Safety Letter Box Company Ltd; as N10/205</t>
  </si>
  <si>
    <t>Residential mail boxes; one hour fire rated</t>
  </si>
  <si>
    <t>ref. FRI(22)</t>
  </si>
  <si>
    <t>The Safety Letter Box Company Ltd; as N10/207</t>
  </si>
  <si>
    <t>Private residential mail boxes</t>
  </si>
  <si>
    <t>ref. 'Panel Box Straight'</t>
  </si>
  <si>
    <t>Page Total 4/14/4</t>
  </si>
  <si>
    <t>N11: DOMESTIC KITCHEN FITTINGS</t>
  </si>
  <si>
    <t>Fitted kitchen installations complete; equipment measured separately; as N11/301</t>
  </si>
  <si>
    <t>Fitted kitchen; type 1</t>
  </si>
  <si>
    <t>as drawing 73-100; unit 01.01.03</t>
  </si>
  <si>
    <t>as drawing 73-100; unit 01.02.10</t>
  </si>
  <si>
    <t>as drawing 73-101; unit 01.03.00</t>
  </si>
  <si>
    <t>as drawing 73-101; unit 01.04.01, 03.03.01</t>
  </si>
  <si>
    <t>as drawing 73-102; unit 02.01.03</t>
  </si>
  <si>
    <t>as drawing 73-102; unit 02.02.10</t>
  </si>
  <si>
    <t>as drawing 73-103; unit 02.03.02</t>
  </si>
  <si>
    <t>as drawing 73-103; unit 03.01.03</t>
  </si>
  <si>
    <t>as drawing 73-105; unit 04.1L.01</t>
  </si>
  <si>
    <t>as drawing 73-106; unit 04.03.02</t>
  </si>
  <si>
    <t>as drawing 73-106; unit 04.5L.01</t>
  </si>
  <si>
    <t>as drawing 73-106; unit 04.6L.05</t>
  </si>
  <si>
    <t>as drawing 73-108; unit 04.8L.03</t>
  </si>
  <si>
    <t>as drawing 73-109; unit 05.01.04</t>
  </si>
  <si>
    <t>Fitted kitchen installations complete; equipment measured separately; as N11/302</t>
  </si>
  <si>
    <t>Fitted kitchen; type 2</t>
  </si>
  <si>
    <t>as drawing 73-106; unit 04.4L.01</t>
  </si>
  <si>
    <t>as drawing 73-106; unit 04.7H.01</t>
  </si>
  <si>
    <t>Fitted kitchen installations complete; equipment measured separately; as N11/303</t>
  </si>
  <si>
    <t>Fitted kitchen; type 3</t>
  </si>
  <si>
    <t>as drawing 73-104; unit 03.02.04</t>
  </si>
  <si>
    <t>as drawing 73-105; unit 04.02.04</t>
  </si>
  <si>
    <t>as drawing 73-109; unit 04.9L.04</t>
  </si>
  <si>
    <t>Fitted kitchen installations complete; equipment measured separately; as N11/304</t>
  </si>
  <si>
    <t>Commercial tea point</t>
  </si>
  <si>
    <t>type 4</t>
  </si>
  <si>
    <t>Page Total 4/14/5</t>
  </si>
  <si>
    <t>Equipment</t>
  </si>
  <si>
    <t>Sinks; compact; complete with tap, trap and waste; as N11/350</t>
  </si>
  <si>
    <t>460 x 560</t>
  </si>
  <si>
    <t>Sinks; compact; complete with tap, trap and waste; as N11/351</t>
  </si>
  <si>
    <t>450 x 410</t>
  </si>
  <si>
    <t>Ovens; N11/370</t>
  </si>
  <si>
    <t>Siemens; HB672GBS1B</t>
  </si>
  <si>
    <t>Hobs; as N11/368</t>
  </si>
  <si>
    <t>Siemens; EH601FE17E</t>
  </si>
  <si>
    <t>Microwaves; as N11/375</t>
  </si>
  <si>
    <t>Siemens; BF634LGS1B</t>
  </si>
  <si>
    <t>Refrigerators/freezer; as N11/360</t>
  </si>
  <si>
    <t>Siemens; K187SAF30G</t>
  </si>
  <si>
    <t>Refrigerators/freezer; as N11/361</t>
  </si>
  <si>
    <t>Siemens; KU15LA60GB</t>
  </si>
  <si>
    <t>Wine coolers; as N11/378</t>
  </si>
  <si>
    <t>Climadiff; 60DST82/2</t>
  </si>
  <si>
    <t>Dishwashers; as N11/365</t>
  </si>
  <si>
    <t>Siemens; SN677X00TG</t>
  </si>
  <si>
    <t>Washer/dryer; as N11/363</t>
  </si>
  <si>
    <t>Siemens; WD15G421GB</t>
  </si>
  <si>
    <t>Extractors; as N11/372</t>
  </si>
  <si>
    <t>Siemens; LB23364GB; LZ73040; 095660</t>
  </si>
  <si>
    <t>Waste bins; as N11/357</t>
  </si>
  <si>
    <t>Hafele 4 x 10L Eco bin</t>
  </si>
  <si>
    <t>Waste bins; as N11/358</t>
  </si>
  <si>
    <t>Hailo TA Swing 30.2/30; ref 3666-82</t>
  </si>
  <si>
    <t>Page Total 4/14/6</t>
  </si>
  <si>
    <t>Shower fittings; as N13/355</t>
  </si>
  <si>
    <t>Shower screens; Majestic Shower Company Limited, Valletta</t>
  </si>
  <si>
    <t>Shower screens; The Majestic Shower Company, Rio</t>
  </si>
  <si>
    <t>800 x 2000; sealant as N12/580</t>
  </si>
  <si>
    <t>Shower fittings; as N13/371</t>
  </si>
  <si>
    <t>Curtain rails; Armitage Shanks Contour 21</t>
  </si>
  <si>
    <t>1200 x 1200; angled; sealant as N12/580</t>
  </si>
  <si>
    <t>Curtains; Armitage Shanks</t>
  </si>
  <si>
    <t>1500 x 2000</t>
  </si>
  <si>
    <t>Page Total 4/15/1</t>
  </si>
  <si>
    <t>Shower screens; The Majestic Shower Company</t>
  </si>
  <si>
    <t>Shower fittings; as N13/380</t>
  </si>
  <si>
    <t>Shower screens; The Majestic Shower Company Archangel</t>
  </si>
  <si>
    <t>Shower fittings; as N13/381</t>
  </si>
  <si>
    <t>Shower fittings; as N13/382</t>
  </si>
  <si>
    <t>Shower fittings; as N13/383</t>
  </si>
  <si>
    <t>Shower screens; The Majestic Shower Company Portofino</t>
  </si>
  <si>
    <t>800 x 1000 angled x 2000; sealant as N12/580</t>
  </si>
  <si>
    <t>Shower fittings; as N13/384</t>
  </si>
  <si>
    <t>Shower screens; The Majestic Shower Company Rio</t>
  </si>
  <si>
    <t>Page Total 4/15/2</t>
  </si>
  <si>
    <t>Page Total 4/15/3</t>
  </si>
  <si>
    <t>Clothes hook; as N13/431</t>
  </si>
  <si>
    <t>brass; Smedbo Air model AK3455</t>
  </si>
  <si>
    <t>Retractable clothes line; as N13/432</t>
  </si>
  <si>
    <t>brass; Smedbo model FK480</t>
  </si>
  <si>
    <t>Grab rail set; as N13/437</t>
  </si>
  <si>
    <t>set of 5</t>
  </si>
  <si>
    <t>Grab rails; as N13/435</t>
  </si>
  <si>
    <t>600 long; Allgood Modric; stainless steel</t>
  </si>
  <si>
    <t>Toilet paper holders; as N13/463</t>
  </si>
  <si>
    <t>Smedbo AK341; chrome finish</t>
  </si>
  <si>
    <t>640 x 1197</t>
  </si>
  <si>
    <t>820 x 1197</t>
  </si>
  <si>
    <t>1070 x 545</t>
  </si>
  <si>
    <t>1425 x 1600</t>
  </si>
  <si>
    <t>1435 x 1025</t>
  </si>
  <si>
    <t>1655 x 1197</t>
  </si>
  <si>
    <t>2355 x 1197</t>
  </si>
  <si>
    <t>Shelving/ducting; as N10/150; as drawing 74-103 details 06-10</t>
  </si>
  <si>
    <t>Shelving/ducting; as N10/150; as drawing 74-105 details 01-05</t>
  </si>
  <si>
    <t>Page Total 4/15/4</t>
  </si>
  <si>
    <t>Shelving/ducting; as N10/150; as drawing 74-113 details 01-05</t>
  </si>
  <si>
    <t>Shelving/ducting; as N10/150; as drawing 74-401</t>
  </si>
  <si>
    <t>1035 x 300 x 900; sealant as N12/580</t>
  </si>
  <si>
    <t>Vanity units; framing; mirrored doors; as N10/145; as drawing 74-100 details 01-05</t>
  </si>
  <si>
    <t>Vanity units; framing; mirrored doors; as N10/145; as drawing 74-100 details 06-10</t>
  </si>
  <si>
    <t>Vanity units; framing; mirrored doors; as N10/145; as drawing 74-101</t>
  </si>
  <si>
    <t>Vanity units; framing; mirrored doors; as N10/145; as drawing 74-102</t>
  </si>
  <si>
    <t>Vanity units; framing; mirrored doors; as N10/145; as drawing 74-104</t>
  </si>
  <si>
    <t>Vanity units; framing; mirrored doors; as N10/145; as drawing 74-107</t>
  </si>
  <si>
    <t>Vanity units; framing; mirrored doors; as N10/145; as drawing 74-109</t>
  </si>
  <si>
    <t>1675 x 300 x 2300; opening for inset sink; sealant as N12/580</t>
  </si>
  <si>
    <t>Vanity units; framing; mirrored doors; as N10/145; as drawing 74-111</t>
  </si>
  <si>
    <t>Vanity units; framing; mirrored doors; as N10/145; as drawing 74-112</t>
  </si>
  <si>
    <t>Page Total 4/15/5</t>
  </si>
  <si>
    <t>Vanity units; framing; mirrored doors; as N10/145; as drawing 74-114</t>
  </si>
  <si>
    <t>Vanity units; framing; mirrored doors; as N10/145; as drawing 74-115</t>
  </si>
  <si>
    <t>Vanity units; framing; mirrored doors; as N10/146; as drawing 74-103 details 01-05</t>
  </si>
  <si>
    <t>Vanity units; framing; mirrored doors; as N10/146; as drawing 74-106</t>
  </si>
  <si>
    <t>Vanity units; framing; mirrored doors; as N10/146; as drawing 74-108</t>
  </si>
  <si>
    <t>Vanity units; framing; mirrored doors; as N10/149; as drawing 74-113 details 06-10</t>
  </si>
  <si>
    <t>corner unit; 1765 x 1570 x 300 x 2300; opening for inset sink; sealant as N12/580</t>
  </si>
  <si>
    <t>Bath extension shelf and framing; as N10/151; as drawing 74-100 details 06-10</t>
  </si>
  <si>
    <t>700 x 275 x 600</t>
  </si>
  <si>
    <t>Bath extension shelf and framing; as N10/151; as drawing 74-102</t>
  </si>
  <si>
    <t>700 x 334 x 600</t>
  </si>
  <si>
    <t>Bath extension shelf and framing; as N10/151; as drawing 74-109</t>
  </si>
  <si>
    <t>430 x 240-280 x 600</t>
  </si>
  <si>
    <t>Bath extension shelf and framing; as N10/151; as drawing 74-115</t>
  </si>
  <si>
    <t>700 x 248 x 600</t>
  </si>
  <si>
    <t>Shelf; as N13/456</t>
  </si>
  <si>
    <t>319 x 78 x 75; stainless steel</t>
  </si>
  <si>
    <t>Shelf; as N13/457</t>
  </si>
  <si>
    <t>Keuco Edition 11 shower basket; chrome plated aluminium</t>
  </si>
  <si>
    <t>Page Total 4/15/6</t>
  </si>
  <si>
    <t>Shelving; European Oak; as N10/152</t>
  </si>
  <si>
    <t>520 x 500 x 100; as drawing 74-112 details 01-05</t>
  </si>
  <si>
    <t>525 x 530 x 100; as drawing 74-105 details 01-05</t>
  </si>
  <si>
    <t>525 x 590 x 100; as drawing 74-103</t>
  </si>
  <si>
    <t>Page Total 4/15/7</t>
  </si>
  <si>
    <t>SITE WORKS</t>
  </si>
  <si>
    <t>Insulation below the hot melt structural waterproof coating has been measured in accordance with the thicknesses shown on drawings nrs 689-90-100-115 inclusive</t>
  </si>
  <si>
    <t>Ground water level</t>
  </si>
  <si>
    <t>Water table levels have been taken as 6.90 where the existing slabs are at +7.60m AOD and 7.80 where the existing slabs are at +9.00AOD as the response to our query sheet MS/01, item 2.1</t>
  </si>
  <si>
    <t>Page Total 5/1/1</t>
  </si>
  <si>
    <t>Q50: SITE/ STREET FURNITURE/ EQUIPMENT</t>
  </si>
  <si>
    <t>Access hatches; Gatic Parade Type SSH/PS multi-span hatch assembly; on and including all supports and fixings; as L20/630</t>
  </si>
  <si>
    <t>Hatches; as drawing DR-90-106</t>
  </si>
  <si>
    <t>3400 x 1900</t>
  </si>
  <si>
    <t>Page Total 5/1/9</t>
  </si>
  <si>
    <t>Bill 1 - EXISTING BASEMENT; 3 - 5 WHITCOMB STREET - Bill 1/15 - Sanitary Appliances</t>
  </si>
  <si>
    <t>Bill 2 - SUPERSTRUCTURE; 3 - 5 WHITCOMB STREET - Bill 2/3 - Frame</t>
  </si>
  <si>
    <t>Bill 2 - SUPERSTRUCTURE; 3 - 5 WHITCOMB STREET - Bill 2/4 - Upper Floors</t>
  </si>
  <si>
    <t>Bill 2 - SUPERSTRUCTURE; 3 - 5 WHITCOMB STREET - Bill 2/5 - Roof (incl. rainwater)</t>
  </si>
  <si>
    <t>Bill 2 - SUPERSTRUCTURE; 3 - 5 WHITCOMB STREET - Bill 2/6 - Stairs</t>
  </si>
  <si>
    <t>Bill 2 - SUPERSTRUCTURE; 3 - 5 WHITCOMB STREET - Bill 2/7 - External Walls</t>
  </si>
  <si>
    <t>Bill 2 - SUPERSTRUCTURE; 3 - 5 WHITCOMB STREET - Bill 2/8 - Windows &amp; External Doors</t>
  </si>
  <si>
    <t>Bill 2 - SUPERSTRUCTURE; 3 - 5 WHITCOMB STREET - Bill 2/12 - Floor Finishes</t>
  </si>
  <si>
    <t>Bill 2 - SUPERSTRUCTURE; 3 - 5 WHITCOMB STREET - Bill 2/14 - Fittings &amp; Furnishings</t>
  </si>
  <si>
    <t>Bill 2 - SUPERSTRUCTURE; 3 - 5 WHITCOMB STREET - Bill 2/15 - Sanitary Appliances</t>
  </si>
  <si>
    <t>Bill 3 - EXISTING BASEMENT; 7 - 17 WHITCOMB STREET - Bill 3/6 - Stairs</t>
  </si>
  <si>
    <t>Bill 3 - EXISTING BASEMENT; 7 - 17 WHITCOMB STREET - Bill 3/8 - Windows &amp; External Doors</t>
  </si>
  <si>
    <t>Bill 3 - EXISTING BASEMENT; 7 - 17 WHITCOMB STREET - Bill 3/11 - Wall Finishes</t>
  </si>
  <si>
    <t>Bill 3 - EXISTING BASEMENT; 7 - 17 WHITCOMB STREET - Bill 3/12 - Floor Finishes</t>
  </si>
  <si>
    <t>Bill 4 - SUPERSTRUCTURE; 7 - 17 WHITCOMB STREET - Bill 4/5 - Roof (incl. rainwater)</t>
  </si>
  <si>
    <t>Bill 4 - SUPERSTRUCTURE; 7 - 17 WHITCOMB STREET - Bill 4/6 - Stairs</t>
  </si>
  <si>
    <t>Bill 4 - SUPERSTRUCTURE; 7 - 17 WHITCOMB STREET - Bill 4/7 - External Walls</t>
  </si>
  <si>
    <t>Bill 4 - SUPERSTRUCTURE; 7 - 17 WHITCOMB STREET - Bill 4/8 - Windows &amp; External Doors</t>
  </si>
  <si>
    <t>Bill 4 - SUPERSTRUCTURE; 7 - 17 WHITCOMB STREET - Bill 4/11 - Wall Finishes</t>
  </si>
  <si>
    <t>Bill 4 - SUPERSTRUCTURE; 7 - 17 WHITCOMB STREET - Bill 4/12 - Floor Finishes</t>
  </si>
  <si>
    <t>Bill 4 - SUPERSTRUCTURE; 7 - 17 WHITCOMB STREET - Bill 4/14 - Fittings &amp; Furnishings</t>
  </si>
  <si>
    <t>Bill 4 - SUPERSTRUCTURE; 7 - 17 WHITCOMB STREET - Bill 4/15 - Sanitary Appliances</t>
  </si>
  <si>
    <t>Bill 5 - EXTERNAL WORKS - Bill 5/1 - Site Works</t>
  </si>
  <si>
    <t>Preliminaries</t>
  </si>
  <si>
    <t>All Bills - Internal Doors</t>
  </si>
  <si>
    <t>Types 1 to 13 as attached priced door schedule</t>
  </si>
  <si>
    <t>Types 14 to 16 as attached priced door schedule</t>
  </si>
  <si>
    <t>Page Total All/ 1</t>
  </si>
  <si>
    <t>Refer first page of pricing schedule</t>
  </si>
  <si>
    <t>Others</t>
  </si>
  <si>
    <t>Excluded</t>
  </si>
  <si>
    <t>Excluded - survey required</t>
  </si>
  <si>
    <t>Excluded - Survey required</t>
  </si>
  <si>
    <t>MISC</t>
  </si>
  <si>
    <t>TOTAL</t>
  </si>
  <si>
    <t>SUPPLY</t>
  </si>
  <si>
    <t>J M S</t>
  </si>
  <si>
    <t>LAB</t>
  </si>
  <si>
    <t>OH &amp; P</t>
  </si>
  <si>
    <t>NETT</t>
  </si>
  <si>
    <t>MCD</t>
  </si>
  <si>
    <t>&amp; FIX</t>
  </si>
  <si>
    <t>Inc above</t>
  </si>
  <si>
    <t>To follow</t>
  </si>
  <si>
    <r>
      <t>15 x 80;</t>
    </r>
    <r>
      <rPr>
        <strike/>
        <sz val="11"/>
        <color rgb="FFFF0000"/>
        <rFont val="Calibri"/>
        <family val="2"/>
        <scheme val="minor"/>
      </rPr>
      <t xml:space="preserve"> forming recess in plasterboard lining </t>
    </r>
    <r>
      <rPr>
        <sz val="11"/>
        <color theme="1"/>
        <rFont val="Calibri"/>
        <family val="2"/>
        <scheme val="minor"/>
      </rPr>
      <t>as drawing 689DR-33-103 detail 14</t>
    </r>
  </si>
  <si>
    <r>
      <t xml:space="preserve">15 x 80; </t>
    </r>
    <r>
      <rPr>
        <strike/>
        <sz val="11"/>
        <color rgb="FFFF0000"/>
        <rFont val="Calibri"/>
        <family val="2"/>
        <scheme val="minor"/>
      </rPr>
      <t>forming recess in plasterboard lining</t>
    </r>
    <r>
      <rPr>
        <sz val="11"/>
        <color theme="1"/>
        <rFont val="Calibri"/>
        <family val="2"/>
        <scheme val="minor"/>
      </rPr>
      <t xml:space="preserve"> as drawing 689DR-33-103 detail 14; cutting to profile of staircase</t>
    </r>
  </si>
  <si>
    <r>
      <t xml:space="preserve">Purpose-made timber handrails fixed to balustrades; comprising elliptical continuous European timber oak handrail </t>
    </r>
    <r>
      <rPr>
        <b/>
        <strike/>
        <u/>
        <sz val="11"/>
        <color rgb="FFFF0000"/>
        <rFont val="Calibri"/>
        <family val="2"/>
        <scheme val="minor"/>
      </rPr>
      <t>complete with powder coated galvanised 8 x 8 solid bar steel support brackets</t>
    </r>
    <r>
      <rPr>
        <b/>
        <u/>
        <sz val="11"/>
        <color theme="1"/>
        <rFont val="Calibri"/>
        <family val="2"/>
        <scheme val="minor"/>
      </rPr>
      <t xml:space="preserve">; handrails in satin matt lacquer or oiled finish; </t>
    </r>
    <r>
      <rPr>
        <b/>
        <strike/>
        <u/>
        <sz val="11"/>
        <color rgb="FFFF0000"/>
        <rFont val="Calibri"/>
        <family val="2"/>
        <scheme val="minor"/>
      </rPr>
      <t>plywood pattressing as required</t>
    </r>
    <r>
      <rPr>
        <b/>
        <u/>
        <sz val="11"/>
        <color theme="1"/>
        <rFont val="Calibri"/>
        <family val="2"/>
        <scheme val="minor"/>
      </rPr>
      <t>; fixing to steel; as L30/570</t>
    </r>
  </si>
  <si>
    <r>
      <t xml:space="preserve">15 x 80; </t>
    </r>
    <r>
      <rPr>
        <strike/>
        <sz val="11"/>
        <color rgb="FFFF0000"/>
        <rFont val="Calibri"/>
        <family val="2"/>
        <scheme val="minor"/>
      </rPr>
      <t>forming recess in plasterboard lining</t>
    </r>
    <r>
      <rPr>
        <sz val="11"/>
        <color theme="1"/>
        <rFont val="Calibri"/>
        <family val="2"/>
        <scheme val="minor"/>
      </rPr>
      <t xml:space="preserve"> as drawing 689DR-33-103 detail 14</t>
    </r>
  </si>
  <si>
    <r>
      <t xml:space="preserve">15 x 80; </t>
    </r>
    <r>
      <rPr>
        <strike/>
        <sz val="11"/>
        <color rgb="FFFF0000"/>
        <rFont val="Calibri"/>
        <family val="2"/>
        <scheme val="minor"/>
      </rPr>
      <t>forming recess in plasterboard linin</t>
    </r>
    <r>
      <rPr>
        <sz val="11"/>
        <color theme="1"/>
        <rFont val="Calibri"/>
        <family val="2"/>
        <scheme val="minor"/>
      </rPr>
      <t>g as drawing 689DR-33-103 detail 14; cutting to profile of staircase</t>
    </r>
  </si>
  <si>
    <t>p sum</t>
  </si>
  <si>
    <r>
      <t xml:space="preserve">Purpose-made wall mounted timber handrails; </t>
    </r>
    <r>
      <rPr>
        <b/>
        <strike/>
        <u/>
        <sz val="11"/>
        <color rgb="FFFF0000"/>
        <rFont val="Calibri"/>
        <family val="2"/>
        <scheme val="minor"/>
      </rPr>
      <t>complete with stainless steel support brackets fixed to perimeter walls; metalwork to be stainless steel 1.403, 240 grit satin brushed finish; plywood pattressing as required</t>
    </r>
    <r>
      <rPr>
        <b/>
        <u/>
        <sz val="11"/>
        <color theme="1"/>
        <rFont val="Calibri"/>
        <family val="2"/>
        <scheme val="minor"/>
      </rPr>
      <t>; fixing to metal; as L30/571</t>
    </r>
  </si>
  <si>
    <r>
      <t xml:space="preserve">sizes not stated </t>
    </r>
    <r>
      <rPr>
        <sz val="11"/>
        <color rgb="FFFF0000"/>
        <rFont val="Calibri"/>
        <family val="2"/>
        <scheme val="minor"/>
      </rPr>
      <t>assumed 300mm wide</t>
    </r>
  </si>
  <si>
    <r>
      <t xml:space="preserve">Purpose-made timber handrails attached to handrails; comprising elliptical continuous European timber oak handrail </t>
    </r>
    <r>
      <rPr>
        <b/>
        <strike/>
        <u/>
        <sz val="11"/>
        <color rgb="FFFF0000"/>
        <rFont val="Calibri"/>
        <family val="2"/>
        <scheme val="minor"/>
      </rPr>
      <t>complete with powder coated galvanised 8 x 8 solid bar steel support brackets</t>
    </r>
    <r>
      <rPr>
        <b/>
        <u/>
        <sz val="11"/>
        <color theme="1"/>
        <rFont val="Calibri"/>
        <family val="2"/>
        <scheme val="minor"/>
      </rPr>
      <t xml:space="preserve">; handrails in satin matt lacquer or oiled finish; </t>
    </r>
    <r>
      <rPr>
        <b/>
        <strike/>
        <u/>
        <sz val="11"/>
        <color rgb="FFFF0000"/>
        <rFont val="Calibri"/>
        <family val="2"/>
        <scheme val="minor"/>
      </rPr>
      <t>plywood pattressing as required</t>
    </r>
    <r>
      <rPr>
        <b/>
        <u/>
        <sz val="11"/>
        <color theme="1"/>
        <rFont val="Calibri"/>
        <family val="2"/>
        <scheme val="minor"/>
      </rPr>
      <t>; fixing to steel; as L30/570</t>
    </r>
  </si>
  <si>
    <r>
      <t xml:space="preserve">Purpose-made wall mounted timber handrails to private stairs; comprising elliptical continuous timber hardwood handrail </t>
    </r>
    <r>
      <rPr>
        <b/>
        <strike/>
        <u/>
        <sz val="11"/>
        <color rgb="FFFF0000"/>
        <rFont val="Calibri"/>
        <family val="2"/>
        <scheme val="minor"/>
      </rPr>
      <t>complete with powder coated galvanised steel support brackets</t>
    </r>
    <r>
      <rPr>
        <b/>
        <u/>
        <sz val="11"/>
        <color theme="1"/>
        <rFont val="Calibri"/>
        <family val="2"/>
        <scheme val="minor"/>
      </rPr>
      <t xml:space="preserve">; handrails in satin matt lacquer or oiled finish; </t>
    </r>
    <r>
      <rPr>
        <b/>
        <strike/>
        <u/>
        <sz val="11"/>
        <color rgb="FFFF0000"/>
        <rFont val="Calibri"/>
        <family val="2"/>
        <scheme val="minor"/>
      </rPr>
      <t>plywood pattressing as required</t>
    </r>
    <r>
      <rPr>
        <b/>
        <u/>
        <sz val="11"/>
        <color theme="1"/>
        <rFont val="Calibri"/>
        <family val="2"/>
        <scheme val="minor"/>
      </rPr>
      <t>; fixing to metal; as L30/576; as drawings BRI-689-DR-34-100_F00 and 210_F00</t>
    </r>
  </si>
  <si>
    <r>
      <t>15 x 80;</t>
    </r>
    <r>
      <rPr>
        <strike/>
        <sz val="11"/>
        <color rgb="FFFF0000"/>
        <rFont val="Calibri"/>
        <family val="2"/>
        <scheme val="minor"/>
      </rPr>
      <t xml:space="preserve"> forming recess in plasterboard lining</t>
    </r>
    <r>
      <rPr>
        <sz val="11"/>
        <color theme="1"/>
        <rFont val="Calibri"/>
        <family val="2"/>
        <scheme val="minor"/>
      </rPr>
      <t xml:space="preserve"> as drawing 689DR-33-103 detail 14; cutting to profile of staircase</t>
    </r>
  </si>
  <si>
    <r>
      <t>1521 x 300 x 2300;</t>
    </r>
    <r>
      <rPr>
        <strike/>
        <sz val="11"/>
        <color rgb="FFFF0000"/>
        <rFont val="Calibri"/>
        <family val="2"/>
        <scheme val="minor"/>
      </rPr>
      <t xml:space="preserve"> sealant</t>
    </r>
    <r>
      <rPr>
        <sz val="11"/>
        <color theme="1"/>
        <rFont val="Calibri"/>
        <family val="2"/>
        <scheme val="minor"/>
      </rPr>
      <t xml:space="preserve"> as N12/580</t>
    </r>
  </si>
  <si>
    <r>
      <t>711 x 300 x 2300;</t>
    </r>
    <r>
      <rPr>
        <strike/>
        <sz val="11"/>
        <color rgb="FFFF0000"/>
        <rFont val="Calibri"/>
        <family val="2"/>
        <scheme val="minor"/>
      </rPr>
      <t xml:space="preserve"> sealant</t>
    </r>
    <r>
      <rPr>
        <sz val="11"/>
        <color theme="1"/>
        <rFont val="Calibri"/>
        <family val="2"/>
        <scheme val="minor"/>
      </rPr>
      <t xml:space="preserve"> as N12/580</t>
    </r>
  </si>
  <si>
    <r>
      <t xml:space="preserve">875 x 300 x 2300; </t>
    </r>
    <r>
      <rPr>
        <strike/>
        <sz val="11"/>
        <color rgb="FFFF0000"/>
        <rFont val="Calibri"/>
        <family val="2"/>
        <scheme val="minor"/>
      </rPr>
      <t>sealan</t>
    </r>
    <r>
      <rPr>
        <sz val="11"/>
        <color theme="1"/>
        <rFont val="Calibri"/>
        <family val="2"/>
        <scheme val="minor"/>
      </rPr>
      <t>t as N12/580</t>
    </r>
  </si>
  <si>
    <r>
      <t xml:space="preserve">1655 x 300 x 2300; opening for inset sink; </t>
    </r>
    <r>
      <rPr>
        <strike/>
        <sz val="11"/>
        <color rgb="FFFF0000"/>
        <rFont val="Calibri"/>
        <family val="2"/>
        <scheme val="minor"/>
      </rPr>
      <t>sealant</t>
    </r>
    <r>
      <rPr>
        <sz val="11"/>
        <color theme="1"/>
        <rFont val="Calibri"/>
        <family val="2"/>
        <scheme val="minor"/>
      </rPr>
      <t xml:space="preserve"> as N12/580</t>
    </r>
  </si>
  <si>
    <r>
      <t xml:space="preserve">1635 x 300 x 2300; opening for inset sink - 2 nr; </t>
    </r>
    <r>
      <rPr>
        <strike/>
        <sz val="11"/>
        <color rgb="FFFF0000"/>
        <rFont val="Calibri"/>
        <family val="2"/>
        <scheme val="minor"/>
      </rPr>
      <t>sealant</t>
    </r>
    <r>
      <rPr>
        <sz val="11"/>
        <color theme="1"/>
        <rFont val="Calibri"/>
        <family val="2"/>
        <scheme val="minor"/>
      </rPr>
      <t xml:space="preserve"> as N12/580</t>
    </r>
  </si>
  <si>
    <r>
      <t xml:space="preserve">2489 x 300 x 2300; opening for inset sink - 2 nr; </t>
    </r>
    <r>
      <rPr>
        <strike/>
        <sz val="11"/>
        <color rgb="FFFF0000"/>
        <rFont val="Calibri"/>
        <family val="2"/>
        <scheme val="minor"/>
      </rPr>
      <t>sealant</t>
    </r>
    <r>
      <rPr>
        <sz val="11"/>
        <color theme="1"/>
        <rFont val="Calibri"/>
        <family val="2"/>
        <scheme val="minor"/>
      </rPr>
      <t xml:space="preserve"> as N12/580</t>
    </r>
  </si>
  <si>
    <r>
      <t xml:space="preserve">2421 x 300 x 2300; opening for inset sink; </t>
    </r>
    <r>
      <rPr>
        <strike/>
        <sz val="11"/>
        <color rgb="FFFF0000"/>
        <rFont val="Calibri"/>
        <family val="2"/>
        <scheme val="minor"/>
      </rPr>
      <t>sealant</t>
    </r>
    <r>
      <rPr>
        <sz val="11"/>
        <color theme="1"/>
        <rFont val="Calibri"/>
        <family val="2"/>
        <scheme val="minor"/>
      </rPr>
      <t xml:space="preserve"> as N12/580</t>
    </r>
  </si>
  <si>
    <r>
      <t>1625 x 300 x 2300; opening for inset sink;</t>
    </r>
    <r>
      <rPr>
        <strike/>
        <sz val="11"/>
        <color rgb="FFFF0000"/>
        <rFont val="Calibri"/>
        <family val="2"/>
        <scheme val="minor"/>
      </rPr>
      <t xml:space="preserve"> sealant</t>
    </r>
    <r>
      <rPr>
        <sz val="11"/>
        <color theme="1"/>
        <rFont val="Calibri"/>
        <family val="2"/>
        <scheme val="minor"/>
      </rPr>
      <t xml:space="preserve"> as N12/580</t>
    </r>
  </si>
  <si>
    <r>
      <t xml:space="preserve">1524 x 300 x 2300; opening for inset sink; </t>
    </r>
    <r>
      <rPr>
        <strike/>
        <sz val="11"/>
        <color rgb="FFFF0000"/>
        <rFont val="Calibri"/>
        <family val="2"/>
        <scheme val="minor"/>
      </rPr>
      <t>sealant</t>
    </r>
    <r>
      <rPr>
        <sz val="11"/>
        <color theme="1"/>
        <rFont val="Calibri"/>
        <family val="2"/>
        <scheme val="minor"/>
      </rPr>
      <t xml:space="preserve"> as N12/580</t>
    </r>
  </si>
  <si>
    <r>
      <t xml:space="preserve">1552 x 300 x 2300; opening for inset sink; </t>
    </r>
    <r>
      <rPr>
        <strike/>
        <sz val="11"/>
        <color rgb="FFFF0000"/>
        <rFont val="Calibri"/>
        <family val="2"/>
        <scheme val="minor"/>
      </rPr>
      <t>sealant</t>
    </r>
    <r>
      <rPr>
        <sz val="11"/>
        <color theme="1"/>
        <rFont val="Calibri"/>
        <family val="2"/>
        <scheme val="minor"/>
      </rPr>
      <t xml:space="preserve"> as N12/580</t>
    </r>
  </si>
  <si>
    <r>
      <t xml:space="preserve">1579 x 300 x 2300; opening for inset sink; </t>
    </r>
    <r>
      <rPr>
        <strike/>
        <sz val="11"/>
        <color rgb="FFFF0000"/>
        <rFont val="Calibri"/>
        <family val="2"/>
        <scheme val="minor"/>
      </rPr>
      <t>sealant</t>
    </r>
    <r>
      <rPr>
        <sz val="11"/>
        <color theme="1"/>
        <rFont val="Calibri"/>
        <family val="2"/>
        <scheme val="minor"/>
      </rPr>
      <t xml:space="preserve"> as N12/580</t>
    </r>
  </si>
  <si>
    <r>
      <t>1460 x 300 x 2300; opening for inset sink;</t>
    </r>
    <r>
      <rPr>
        <strike/>
        <sz val="11"/>
        <color rgb="FFFF0000"/>
        <rFont val="Calibri"/>
        <family val="2"/>
        <scheme val="minor"/>
      </rPr>
      <t xml:space="preserve"> sealant</t>
    </r>
    <r>
      <rPr>
        <sz val="11"/>
        <color theme="1"/>
        <rFont val="Calibri"/>
        <family val="2"/>
        <scheme val="minor"/>
      </rPr>
      <t xml:space="preserve"> as N12/580</t>
    </r>
  </si>
  <si>
    <r>
      <t xml:space="preserve">1115 x 300 x 2300; opening for inset sink; </t>
    </r>
    <r>
      <rPr>
        <strike/>
        <sz val="11"/>
        <color rgb="FFFF0000"/>
        <rFont val="Calibri"/>
        <family val="2"/>
        <scheme val="minor"/>
      </rPr>
      <t>sealant</t>
    </r>
    <r>
      <rPr>
        <sz val="11"/>
        <color theme="1"/>
        <rFont val="Calibri"/>
        <family val="2"/>
        <scheme val="minor"/>
      </rPr>
      <t xml:space="preserve"> as N12/580</t>
    </r>
  </si>
  <si>
    <r>
      <t xml:space="preserve">1020 x 300 x 2300; opening for inset sink; </t>
    </r>
    <r>
      <rPr>
        <strike/>
        <sz val="11"/>
        <color rgb="FFFF0000"/>
        <rFont val="Calibri"/>
        <family val="2"/>
        <scheme val="minor"/>
      </rPr>
      <t>sealant</t>
    </r>
    <r>
      <rPr>
        <sz val="11"/>
        <color theme="1"/>
        <rFont val="Calibri"/>
        <family val="2"/>
        <scheme val="minor"/>
      </rPr>
      <t xml:space="preserve"> as N12/580</t>
    </r>
  </si>
  <si>
    <r>
      <t xml:space="preserve">1035 x 300 x 2300; opening for inset sink; </t>
    </r>
    <r>
      <rPr>
        <strike/>
        <sz val="11"/>
        <color rgb="FFFF0000"/>
        <rFont val="Calibri"/>
        <family val="2"/>
        <scheme val="minor"/>
      </rPr>
      <t>sealant</t>
    </r>
    <r>
      <rPr>
        <sz val="11"/>
        <color theme="1"/>
        <rFont val="Calibri"/>
        <family val="2"/>
        <scheme val="minor"/>
      </rPr>
      <t xml:space="preserve"> as N12/580</t>
    </r>
  </si>
  <si>
    <t>Details?</t>
  </si>
  <si>
    <t>Timber door sets</t>
  </si>
  <si>
    <t>Supply &amp; fix ironmongery</t>
  </si>
  <si>
    <t>Supply and fix ironmongery</t>
  </si>
  <si>
    <t>Ironmongery</t>
  </si>
  <si>
    <r>
      <t xml:space="preserve">over 300 wide; </t>
    </r>
    <r>
      <rPr>
        <sz val="11"/>
        <color rgb="FFFF0000"/>
        <rFont val="Calibri"/>
        <family val="2"/>
        <scheme val="minor"/>
      </rPr>
      <t>18</t>
    </r>
    <r>
      <rPr>
        <sz val="11"/>
        <color theme="1"/>
        <rFont val="Calibri"/>
        <family val="2"/>
        <scheme val="minor"/>
      </rPr>
      <t xml:space="preserve">  thick; fixing to timber</t>
    </r>
  </si>
  <si>
    <t xml:space="preserve">p sum </t>
  </si>
  <si>
    <t>As Allgoods Schedule Q00019769_02</t>
  </si>
  <si>
    <t>Metal door sets</t>
  </si>
  <si>
    <r>
      <t xml:space="preserve">1000 x 1500; </t>
    </r>
    <r>
      <rPr>
        <strike/>
        <sz val="11"/>
        <color rgb="FFFF0000"/>
        <rFont val="Calibri"/>
        <family val="2"/>
        <scheme val="minor"/>
      </rPr>
      <t>sealant</t>
    </r>
    <r>
      <rPr>
        <sz val="11"/>
        <color theme="1"/>
        <rFont val="Calibri"/>
        <family val="2"/>
        <scheme val="minor"/>
      </rPr>
      <t xml:space="preserve"> as N12/580</t>
    </r>
  </si>
  <si>
    <r>
      <t>800 x 2000;</t>
    </r>
    <r>
      <rPr>
        <strike/>
        <sz val="11"/>
        <color rgb="FFFF0000"/>
        <rFont val="Calibri"/>
        <family val="2"/>
        <scheme val="minor"/>
      </rPr>
      <t xml:space="preserve"> sealant</t>
    </r>
    <r>
      <rPr>
        <sz val="11"/>
        <color theme="1"/>
        <rFont val="Calibri"/>
        <family val="2"/>
        <scheme val="minor"/>
      </rPr>
      <t xml:space="preserve"> as N12/580</t>
    </r>
  </si>
  <si>
    <r>
      <t xml:space="preserve">1000 x 800 angled x 2100 high; </t>
    </r>
    <r>
      <rPr>
        <strike/>
        <sz val="11"/>
        <color rgb="FFFF0000"/>
        <rFont val="Calibri"/>
        <family val="2"/>
        <scheme val="minor"/>
      </rPr>
      <t>sealant</t>
    </r>
    <r>
      <rPr>
        <sz val="11"/>
        <color theme="1"/>
        <rFont val="Calibri"/>
        <family val="2"/>
        <scheme val="minor"/>
      </rPr>
      <t xml:space="preserve"> as N12/580</t>
    </r>
  </si>
  <si>
    <r>
      <rPr>
        <sz val="11"/>
        <color rgb="FFFF0000"/>
        <rFont val="Calibri"/>
        <family val="2"/>
        <scheme val="minor"/>
      </rPr>
      <t>1170</t>
    </r>
    <r>
      <rPr>
        <sz val="11"/>
        <color theme="1"/>
        <rFont val="Calibri"/>
        <family val="2"/>
        <scheme val="minor"/>
      </rPr>
      <t xml:space="preserve"> x 2000;</t>
    </r>
    <r>
      <rPr>
        <strike/>
        <sz val="11"/>
        <color rgb="FFFF0000"/>
        <rFont val="Calibri"/>
        <family val="2"/>
        <scheme val="minor"/>
      </rPr>
      <t xml:space="preserve"> sealant</t>
    </r>
    <r>
      <rPr>
        <sz val="11"/>
        <color theme="1"/>
        <rFont val="Calibri"/>
        <family val="2"/>
        <scheme val="minor"/>
      </rPr>
      <t xml:space="preserve"> as N12/580</t>
    </r>
  </si>
  <si>
    <r>
      <rPr>
        <sz val="11"/>
        <color rgb="FFFF0000"/>
        <rFont val="Calibri"/>
        <family val="2"/>
        <scheme val="minor"/>
      </rPr>
      <t>1070</t>
    </r>
    <r>
      <rPr>
        <sz val="11"/>
        <color theme="1"/>
        <rFont val="Calibri"/>
        <family val="2"/>
        <scheme val="minor"/>
      </rPr>
      <t xml:space="preserve"> x 2000;</t>
    </r>
    <r>
      <rPr>
        <strike/>
        <sz val="11"/>
        <color rgb="FFFF0000"/>
        <rFont val="Calibri"/>
        <family val="2"/>
        <scheme val="minor"/>
      </rPr>
      <t xml:space="preserve"> sealant</t>
    </r>
    <r>
      <rPr>
        <sz val="11"/>
        <color theme="1"/>
        <rFont val="Calibri"/>
        <family val="2"/>
        <scheme val="minor"/>
      </rPr>
      <t xml:space="preserve"> as N12/580</t>
    </r>
  </si>
  <si>
    <r>
      <rPr>
        <sz val="11"/>
        <color rgb="FFFF0000"/>
        <rFont val="Calibri"/>
        <family val="2"/>
        <scheme val="minor"/>
      </rPr>
      <t>1570</t>
    </r>
    <r>
      <rPr>
        <sz val="11"/>
        <color theme="1"/>
        <rFont val="Calibri"/>
        <family val="2"/>
        <scheme val="minor"/>
      </rPr>
      <t xml:space="preserve"> x 2000;</t>
    </r>
    <r>
      <rPr>
        <strike/>
        <sz val="11"/>
        <color rgb="FFFF0000"/>
        <rFont val="Calibri"/>
        <family val="2"/>
        <scheme val="minor"/>
      </rPr>
      <t xml:space="preserve"> sealant</t>
    </r>
    <r>
      <rPr>
        <sz val="11"/>
        <color theme="1"/>
        <rFont val="Calibri"/>
        <family val="2"/>
        <scheme val="minor"/>
      </rPr>
      <t xml:space="preserve"> as N12/580</t>
    </r>
  </si>
  <si>
    <t>Inc below</t>
  </si>
  <si>
    <t>Ergonom</t>
  </si>
  <si>
    <t>177.5</t>
  </si>
  <si>
    <r>
      <rPr>
        <sz val="11"/>
        <color rgb="FFFF0000"/>
        <rFont val="Calibri"/>
        <family val="2"/>
        <scheme val="minor"/>
      </rPr>
      <t>1240 x 2700</t>
    </r>
    <r>
      <rPr>
        <sz val="11"/>
        <color theme="1"/>
        <rFont val="Calibri"/>
        <family val="2"/>
        <scheme val="minor"/>
      </rPr>
      <t>; ref A310LPS1175SR2</t>
    </r>
  </si>
  <si>
    <t>1240 x 2700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</si>
</sst>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0.00"/>
    <numFmt numFmtId="165" formatCode="_-[$£-809]* #,##0.00_-;\-[$£-809]* #,##0.00_-;_-[$£-809]* &quot;-&quot;??_-;_-@_-"/>
  </numFmts>
  <fonts count="13"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0"/>
      <color theme="1"/>
      <name val="Arial"/>
      <family val="2"/>
    </font>
    <font>
      <sz val="10"/>
      <name val="Arial"/>
      <family val="2"/>
    </font>
    <font>
      <sz val="10"/>
      <name val="MS Sans Serif"/>
      <family val="2"/>
    </font>
    <font>
      <sz val="11"/>
      <color rgb="FFFF0000"/>
      <name val="Calibri"/>
      <family val="2"/>
      <scheme val="minor"/>
    </font>
    <font>
      <sz val="10"/>
      <color rgb="FFFF0000"/>
      <name val="Arial"/>
      <family val="2"/>
    </font>
    <font>
      <strike/>
      <sz val="11"/>
      <color rgb="FFFF0000"/>
      <name val="Calibri"/>
      <family val="2"/>
      <scheme val="minor"/>
    </font>
    <font>
      <b/>
      <strike/>
      <u/>
      <sz val="11"/>
      <color rgb="FFFF0000"/>
      <name val="Calibri"/>
      <family val="2"/>
      <scheme val="minor"/>
    </font>
    <font>
      <b/>
      <u/>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87CEFA"/>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3" fillId="0" borderId="0"/>
    <xf numFmtId="0" fontId="6" fillId="0" borderId="0"/>
  </cellStyleXfs>
  <cellXfs count="87">
    <xf numFmtId="0" fontId="0" fillId="0" borderId="0" xfId="0"/>
    <xf numFmtId="0" fontId="2" fillId="0" borderId="1" xfId="0" applyFont="1" applyBorder="1" applyAlignment="1">
      <alignment horizontal="center"/>
    </xf>
    <xf numFmtId="164" fontId="0" fillId="0" borderId="2" xfId="0" applyNumberFormat="1" applyBorder="1"/>
    <xf numFmtId="164" fontId="0" fillId="0" borderId="3" xfId="0" applyNumberFormat="1" applyBorder="1"/>
    <xf numFmtId="164" fontId="1" fillId="0" borderId="2" xfId="0" applyNumberFormat="1" applyFont="1" applyBorder="1"/>
    <xf numFmtId="0" fontId="0" fillId="0" borderId="1" xfId="0" applyBorder="1" applyAlignment="1">
      <alignment horizontal="center" vertical="top"/>
    </xf>
    <xf numFmtId="0" fontId="0" fillId="0" borderId="2" xfId="0" applyBorder="1" applyAlignment="1">
      <alignment horizontal="center" vertical="top"/>
    </xf>
    <xf numFmtId="49" fontId="0" fillId="0" borderId="2" xfId="0" applyNumberFormat="1" applyBorder="1" applyAlignment="1">
      <alignment horizontal="center" vertical="top"/>
    </xf>
    <xf numFmtId="49" fontId="0" fillId="0" borderId="3" xfId="0" applyNumberFormat="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2" xfId="0"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49" fontId="0" fillId="0" borderId="3" xfId="0" applyNumberFormat="1" applyBorder="1" applyAlignment="1">
      <alignment horizontal="center"/>
    </xf>
    <xf numFmtId="0" fontId="0" fillId="0" borderId="0" xfId="0" applyAlignment="1">
      <alignment horizontal="center"/>
    </xf>
    <xf numFmtId="164" fontId="0" fillId="0" borderId="2" xfId="0" applyNumberFormat="1" applyBorder="1" applyAlignment="1">
      <alignment horizontal="center" vertical="center" wrapText="1"/>
    </xf>
    <xf numFmtId="164" fontId="0" fillId="0" borderId="2" xfId="0" applyNumberFormat="1" applyBorder="1" applyAlignment="1">
      <alignment horizontal="center"/>
    </xf>
    <xf numFmtId="164" fontId="0" fillId="0" borderId="2" xfId="0" applyNumberFormat="1" applyBorder="1" applyAlignment="1">
      <alignment horizontal="center" vertical="top" wrapText="1"/>
    </xf>
    <xf numFmtId="0" fontId="0" fillId="0" borderId="0" xfId="0" applyAlignment="1">
      <alignment vertical="top"/>
    </xf>
    <xf numFmtId="164" fontId="0" fillId="0" borderId="2" xfId="0" applyNumberFormat="1" applyBorder="1" applyAlignment="1">
      <alignment vertical="top"/>
    </xf>
    <xf numFmtId="0" fontId="4" fillId="0" borderId="0" xfId="1" applyFont="1" applyBorder="1" applyAlignment="1" applyProtection="1">
      <alignment horizontal="center" vertical="center"/>
      <protection locked="0"/>
    </xf>
    <xf numFmtId="4" fontId="4" fillId="0" borderId="0" xfId="1" applyNumberFormat="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10" fontId="4" fillId="0" borderId="0" xfId="1" applyNumberFormat="1" applyFont="1" applyFill="1" applyBorder="1" applyAlignment="1" applyProtection="1">
      <alignment horizontal="center" vertical="center"/>
      <protection locked="0"/>
    </xf>
    <xf numFmtId="4" fontId="4" fillId="0" borderId="4" xfId="0" applyNumberFormat="1" applyFont="1" applyBorder="1" applyAlignment="1" applyProtection="1">
      <alignment horizontal="right"/>
      <protection locked="0"/>
    </xf>
    <xf numFmtId="40" fontId="5" fillId="0" borderId="0" xfId="0" applyNumberFormat="1" applyFont="1" applyFill="1" applyBorder="1" applyAlignment="1" applyProtection="1">
      <alignment horizontal="right"/>
    </xf>
    <xf numFmtId="40" fontId="5" fillId="0" borderId="0" xfId="0" applyNumberFormat="1" applyFont="1" applyFill="1" applyBorder="1" applyAlignment="1">
      <alignment horizontal="right"/>
    </xf>
    <xf numFmtId="4" fontId="5" fillId="0" borderId="0" xfId="0" applyNumberFormat="1" applyFont="1" applyFill="1" applyBorder="1" applyAlignment="1" applyProtection="1">
      <alignment horizontal="right"/>
    </xf>
    <xf numFmtId="0" fontId="2" fillId="0" borderId="5" xfId="0" applyFont="1" applyBorder="1" applyAlignment="1">
      <alignment horizontal="center"/>
    </xf>
    <xf numFmtId="0" fontId="2" fillId="0" borderId="0" xfId="0" applyFont="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49" fontId="0" fillId="0" borderId="5" xfId="0" applyNumberFormat="1" applyBorder="1" applyAlignment="1">
      <alignment horizontal="center"/>
    </xf>
    <xf numFmtId="49" fontId="0" fillId="0" borderId="0" xfId="0" applyNumberFormat="1" applyBorder="1" applyAlignment="1">
      <alignment horizontal="center"/>
    </xf>
    <xf numFmtId="49" fontId="0" fillId="0" borderId="5" xfId="0" applyNumberFormat="1" applyBorder="1" applyAlignment="1">
      <alignment horizontal="center" vertical="top"/>
    </xf>
    <xf numFmtId="49" fontId="0" fillId="0" borderId="0" xfId="0" applyNumberFormat="1" applyBorder="1" applyAlignment="1">
      <alignment horizontal="center" vertical="top"/>
    </xf>
    <xf numFmtId="0" fontId="0" fillId="0" borderId="5" xfId="0" applyBorder="1" applyAlignment="1">
      <alignment horizontal="center" vertical="top"/>
    </xf>
    <xf numFmtId="0" fontId="0" fillId="0" borderId="0" xfId="0" applyBorder="1" applyAlignment="1">
      <alignment horizontal="center" vertical="top"/>
    </xf>
    <xf numFmtId="4" fontId="0" fillId="0" borderId="2" xfId="0" applyNumberFormat="1" applyBorder="1"/>
    <xf numFmtId="40" fontId="8" fillId="0" borderId="0" xfId="0" applyNumberFormat="1" applyFont="1" applyFill="1" applyBorder="1" applyAlignment="1">
      <alignment horizontal="right"/>
    </xf>
    <xf numFmtId="4" fontId="0" fillId="0" borderId="2" xfId="0" applyNumberFormat="1" applyBorder="1" applyAlignment="1">
      <alignment horizontal="center"/>
    </xf>
    <xf numFmtId="0" fontId="0" fillId="0" borderId="0" xfId="0" applyFill="1" applyAlignment="1">
      <alignment wrapText="1"/>
    </xf>
    <xf numFmtId="0" fontId="2" fillId="0" borderId="1" xfId="0" applyFont="1" applyFill="1" applyBorder="1" applyAlignment="1">
      <alignment horizontal="center" wrapText="1"/>
    </xf>
    <xf numFmtId="0" fontId="0" fillId="0" borderId="2" xfId="0" applyFill="1" applyBorder="1" applyAlignment="1">
      <alignment wrapText="1"/>
    </xf>
    <xf numFmtId="0" fontId="2" fillId="0" borderId="2" xfId="0" applyFont="1" applyFill="1" applyBorder="1" applyAlignment="1">
      <alignment wrapText="1"/>
    </xf>
    <xf numFmtId="0" fontId="1" fillId="0" borderId="2" xfId="0" applyFont="1" applyFill="1" applyBorder="1" applyAlignment="1">
      <alignment wrapText="1"/>
    </xf>
    <xf numFmtId="0" fontId="0" fillId="0" borderId="3" xfId="0" applyFill="1" applyBorder="1" applyAlignment="1">
      <alignment wrapText="1"/>
    </xf>
    <xf numFmtId="0" fontId="0" fillId="0" borderId="2" xfId="0" applyFill="1" applyBorder="1" applyAlignment="1">
      <alignment horizontal="left" wrapText="1" indent="2"/>
    </xf>
    <xf numFmtId="0" fontId="0" fillId="0" borderId="3" xfId="0" applyFill="1" applyBorder="1" applyAlignment="1">
      <alignment horizontal="left" wrapText="1" indent="2"/>
    </xf>
    <xf numFmtId="0" fontId="2" fillId="0" borderId="2" xfId="0" applyFont="1" applyFill="1" applyBorder="1" applyAlignment="1">
      <alignment vertical="top" wrapText="1"/>
    </xf>
    <xf numFmtId="0" fontId="0" fillId="0" borderId="2" xfId="0" applyFill="1" applyBorder="1" applyAlignment="1">
      <alignment horizontal="center"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xf numFmtId="0" fontId="0" fillId="0" borderId="2" xfId="0" applyFill="1" applyBorder="1" applyAlignment="1">
      <alignment vertical="top" wrapText="1"/>
    </xf>
    <xf numFmtId="0" fontId="0" fillId="0" borderId="3" xfId="0" applyFill="1" applyBorder="1" applyAlignment="1">
      <alignment horizontal="center" vertical="top" wrapText="1"/>
    </xf>
    <xf numFmtId="4" fontId="4" fillId="0" borderId="4" xfId="0" applyNumberFormat="1" applyFont="1" applyBorder="1" applyAlignment="1" applyProtection="1">
      <alignment horizontal="right" vertical="top"/>
      <protection locked="0"/>
    </xf>
    <xf numFmtId="40" fontId="5" fillId="0" borderId="0" xfId="0" applyNumberFormat="1" applyFont="1" applyFill="1" applyBorder="1" applyAlignment="1" applyProtection="1">
      <alignment horizontal="right" vertical="top"/>
    </xf>
    <xf numFmtId="40" fontId="5" fillId="0" borderId="0" xfId="0" applyNumberFormat="1" applyFont="1" applyFill="1" applyBorder="1" applyAlignment="1">
      <alignment horizontal="right" vertical="top"/>
    </xf>
    <xf numFmtId="4" fontId="5" fillId="0" borderId="0" xfId="0" applyNumberFormat="1" applyFont="1" applyFill="1" applyBorder="1" applyAlignment="1" applyProtection="1">
      <alignment horizontal="right" vertical="top"/>
    </xf>
    <xf numFmtId="4" fontId="0" fillId="0" borderId="2" xfId="0" applyNumberFormat="1" applyBorder="1" applyAlignment="1">
      <alignment vertical="top"/>
    </xf>
    <xf numFmtId="0" fontId="7" fillId="0" borderId="0" xfId="0" applyFont="1" applyBorder="1" applyAlignment="1">
      <alignment horizontal="center"/>
    </xf>
    <xf numFmtId="49" fontId="7" fillId="0" borderId="3" xfId="0" applyNumberFormat="1" applyFont="1" applyBorder="1" applyAlignment="1">
      <alignment horizontal="center"/>
    </xf>
    <xf numFmtId="4" fontId="7" fillId="0" borderId="2" xfId="0" applyNumberFormat="1" applyFont="1" applyBorder="1"/>
    <xf numFmtId="49" fontId="7" fillId="0" borderId="2" xfId="0" applyNumberFormat="1" applyFont="1" applyBorder="1" applyAlignment="1">
      <alignment horizontal="center"/>
    </xf>
    <xf numFmtId="4" fontId="8" fillId="0" borderId="4" xfId="0" applyNumberFormat="1" applyFont="1" applyBorder="1" applyAlignment="1" applyProtection="1">
      <alignment horizontal="right"/>
      <protection locked="0"/>
    </xf>
    <xf numFmtId="164" fontId="0" fillId="0" borderId="0" xfId="0" applyNumberFormat="1" applyBorder="1"/>
    <xf numFmtId="164" fontId="2" fillId="0" borderId="2" xfId="0" applyNumberFormat="1" applyFont="1" applyBorder="1" applyAlignment="1">
      <alignment horizontal="center"/>
    </xf>
    <xf numFmtId="164" fontId="0" fillId="0" borderId="2" xfId="0" applyNumberFormat="1" applyBorder="1" applyAlignment="1">
      <alignment horizontal="center" vertical="top"/>
    </xf>
    <xf numFmtId="165" fontId="1" fillId="0" borderId="7" xfId="0" applyNumberFormat="1" applyFont="1" applyBorder="1"/>
    <xf numFmtId="0" fontId="8" fillId="0" borderId="0" xfId="1" applyFont="1" applyBorder="1" applyAlignment="1" applyProtection="1">
      <alignment horizontal="center" vertical="center"/>
      <protection locked="0"/>
    </xf>
    <xf numFmtId="0" fontId="11" fillId="0" borderId="6" xfId="0" applyFont="1" applyBorder="1" applyAlignment="1">
      <alignment horizontal="center"/>
    </xf>
    <xf numFmtId="0" fontId="7" fillId="0" borderId="6" xfId="0" applyFont="1" applyBorder="1" applyAlignment="1">
      <alignment horizontal="center"/>
    </xf>
    <xf numFmtId="49" fontId="7" fillId="0" borderId="6" xfId="0" applyNumberFormat="1" applyFont="1" applyBorder="1" applyAlignment="1">
      <alignment horizontal="center"/>
    </xf>
    <xf numFmtId="40" fontId="8" fillId="0" borderId="0" xfId="2" applyNumberFormat="1" applyFont="1" applyFill="1" applyBorder="1" applyAlignment="1">
      <alignment horizontal="right"/>
    </xf>
    <xf numFmtId="49" fontId="7" fillId="0" borderId="6" xfId="0" applyNumberFormat="1" applyFont="1" applyBorder="1" applyAlignment="1">
      <alignment horizontal="center" vertical="top"/>
    </xf>
    <xf numFmtId="0" fontId="7" fillId="0" borderId="6" xfId="0" applyFont="1" applyBorder="1" applyAlignment="1">
      <alignment horizontal="center" vertical="top"/>
    </xf>
    <xf numFmtId="40" fontId="8" fillId="0" borderId="0" xfId="0" applyNumberFormat="1" applyFont="1" applyFill="1" applyBorder="1" applyAlignment="1" applyProtection="1">
      <alignment horizontal="right"/>
    </xf>
    <xf numFmtId="40" fontId="8" fillId="0" borderId="0" xfId="2" applyNumberFormat="1" applyFont="1" applyFill="1" applyBorder="1" applyAlignment="1">
      <alignment horizontal="right" vertical="top"/>
    </xf>
    <xf numFmtId="4" fontId="8" fillId="0" borderId="0" xfId="0" applyNumberFormat="1" applyFont="1" applyFill="1" applyBorder="1" applyAlignment="1" applyProtection="1">
      <alignment horizontal="right"/>
    </xf>
    <xf numFmtId="164" fontId="0" fillId="0" borderId="2" xfId="0" applyNumberFormat="1" applyFill="1" applyBorder="1"/>
    <xf numFmtId="164" fontId="0" fillId="2" borderId="2" xfId="0" applyNumberFormat="1" applyFill="1" applyBorder="1"/>
    <xf numFmtId="0" fontId="7" fillId="0" borderId="3" xfId="0" applyFont="1" applyFill="1" applyBorder="1" applyAlignment="1">
      <alignment horizontal="left" wrapText="1" indent="2"/>
    </xf>
    <xf numFmtId="0" fontId="12" fillId="0" borderId="0" xfId="0" applyFont="1" applyBorder="1" applyAlignment="1">
      <alignment horizontal="center"/>
    </xf>
    <xf numFmtId="0" fontId="0" fillId="0" borderId="2" xfId="0" applyFill="1" applyBorder="1" applyAlignment="1">
      <alignment horizontal="center"/>
    </xf>
    <xf numFmtId="49" fontId="0" fillId="0" borderId="2" xfId="0" applyNumberFormat="1" applyFill="1" applyBorder="1" applyAlignment="1">
      <alignment horizontal="center"/>
    </xf>
    <xf numFmtId="4" fontId="4" fillId="0" borderId="4" xfId="0" applyNumberFormat="1" applyFont="1" applyFill="1" applyBorder="1" applyAlignment="1" applyProtection="1">
      <alignment horizontal="right"/>
      <protection locked="0"/>
    </xf>
  </cellXfs>
  <cellStyles count="3">
    <cellStyle name="Normal" xfId="0" builtinId="0"/>
    <cellStyle name="Normal 5" xfId="1"/>
    <cellStyle name="Normal_Tender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RAPHAELLTD\Documents\Estimates\Hobhouse%20Court\Hobhouse%20Court%20Do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or Comparison"/>
      <sheetName val="Door Labour"/>
      <sheetName val="Iron Lab"/>
      <sheetName val="Door Materials"/>
      <sheetName val="Door Summary"/>
      <sheetName val="Schedule"/>
      <sheetName val="JMS"/>
    </sheetNames>
    <sheetDataSet>
      <sheetData sheetId="0"/>
      <sheetData sheetId="1"/>
      <sheetData sheetId="2"/>
      <sheetData sheetId="3"/>
      <sheetData sheetId="4">
        <row r="266">
          <cell r="L266">
            <v>227709.82</v>
          </cell>
        </row>
        <row r="268">
          <cell r="L268">
            <v>111820.67</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25"/>
  <sheetViews>
    <sheetView tabSelected="1" zoomScaleNormal="100" zoomScaleSheetLayoutView="100" workbookViewId="0">
      <pane ySplit="2" topLeftCell="A1438" activePane="bottomLeft" state="frozen"/>
      <selection pane="bottomLeft" activeCell="K1383" sqref="K1383"/>
    </sheetView>
  </sheetViews>
  <sheetFormatPr defaultRowHeight="15" x14ac:dyDescent="0.25"/>
  <cols>
    <col min="1" max="1" width="5.7109375" style="10" customWidth="1"/>
    <col min="2" max="2" width="45.7109375" style="42" customWidth="1"/>
    <col min="3" max="3" width="10.7109375" style="15" customWidth="1"/>
    <col min="4" max="4" width="8.7109375" style="15" customWidth="1"/>
    <col min="5" max="6" width="8.7109375" style="32" customWidth="1"/>
    <col min="7" max="8" width="9.140625" style="32" bestFit="1" customWidth="1"/>
    <col min="9" max="9" width="8.7109375" style="32" customWidth="1"/>
    <col min="10" max="10" width="9.140625" style="32" bestFit="1" customWidth="1"/>
    <col min="11" max="11" width="8.7109375" style="32" customWidth="1"/>
    <col min="12" max="13" width="9.140625" style="32" bestFit="1" customWidth="1"/>
    <col min="14" max="14" width="8.7109375" style="32" customWidth="1"/>
    <col min="15" max="15" width="9.140625" style="32" bestFit="1" customWidth="1"/>
    <col min="16" max="16" width="8.7109375" style="61" customWidth="1"/>
    <col min="17" max="17" width="12.7109375" style="66" customWidth="1"/>
    <col min="18" max="18" width="14.140625" style="66" bestFit="1" customWidth="1"/>
  </cols>
  <sheetData>
    <row r="1" spans="1:18" x14ac:dyDescent="0.25">
      <c r="E1" s="21" t="s">
        <v>818</v>
      </c>
      <c r="F1" s="21" t="s">
        <v>819</v>
      </c>
      <c r="G1" s="21" t="s">
        <v>820</v>
      </c>
      <c r="H1" s="21" t="s">
        <v>819</v>
      </c>
      <c r="I1" s="21" t="s">
        <v>821</v>
      </c>
      <c r="J1" s="21" t="s">
        <v>819</v>
      </c>
      <c r="K1" s="22" t="s">
        <v>822</v>
      </c>
      <c r="L1" s="21" t="s">
        <v>819</v>
      </c>
      <c r="M1" s="21" t="s">
        <v>820</v>
      </c>
      <c r="N1" s="21" t="s">
        <v>823</v>
      </c>
      <c r="O1" s="21" t="s">
        <v>824</v>
      </c>
      <c r="P1" s="70" t="s">
        <v>825</v>
      </c>
    </row>
    <row r="2" spans="1:18" x14ac:dyDescent="0.25">
      <c r="E2" s="23"/>
      <c r="F2" s="21" t="s">
        <v>818</v>
      </c>
      <c r="G2" s="21"/>
      <c r="H2" s="21" t="s">
        <v>820</v>
      </c>
      <c r="I2" s="21"/>
      <c r="J2" s="21" t="s">
        <v>821</v>
      </c>
      <c r="K2" s="22"/>
      <c r="L2" s="21" t="s">
        <v>822</v>
      </c>
      <c r="M2" s="21" t="s">
        <v>826</v>
      </c>
      <c r="N2" s="24">
        <v>0.11</v>
      </c>
      <c r="O2" s="21"/>
      <c r="P2" s="70"/>
    </row>
    <row r="3" spans="1:18" x14ac:dyDescent="0.25">
      <c r="A3" s="5"/>
      <c r="B3" s="43" t="s">
        <v>0</v>
      </c>
      <c r="C3" s="1" t="s">
        <v>1</v>
      </c>
      <c r="D3" s="1" t="s">
        <v>2</v>
      </c>
      <c r="E3" s="29"/>
      <c r="F3" s="30"/>
      <c r="G3" s="30"/>
      <c r="H3" s="30"/>
      <c r="I3" s="30"/>
      <c r="J3" s="30"/>
      <c r="K3" s="30"/>
      <c r="L3" s="30"/>
      <c r="M3" s="30"/>
      <c r="N3" s="30"/>
      <c r="O3" s="30"/>
      <c r="P3" s="71"/>
      <c r="Q3" s="67" t="s">
        <v>3</v>
      </c>
      <c r="R3" s="67" t="s">
        <v>4</v>
      </c>
    </row>
    <row r="4" spans="1:18" x14ac:dyDescent="0.25">
      <c r="A4" s="6"/>
      <c r="B4" s="44"/>
      <c r="C4" s="11"/>
      <c r="D4" s="11"/>
      <c r="E4" s="31"/>
      <c r="P4" s="72"/>
      <c r="Q4" s="2"/>
      <c r="R4" s="2"/>
    </row>
    <row r="5" spans="1:18" x14ac:dyDescent="0.25">
      <c r="A5" s="6"/>
      <c r="B5" s="44"/>
      <c r="C5" s="11"/>
      <c r="D5" s="11"/>
      <c r="E5" s="31"/>
      <c r="P5" s="72"/>
      <c r="Q5" s="2"/>
      <c r="R5" s="2"/>
    </row>
    <row r="6" spans="1:18" x14ac:dyDescent="0.25">
      <c r="A6" s="6"/>
      <c r="B6" s="45" t="s">
        <v>808</v>
      </c>
      <c r="C6" s="11"/>
      <c r="D6" s="11"/>
      <c r="E6" s="31"/>
      <c r="P6" s="72"/>
      <c r="Q6" s="2"/>
      <c r="R6" s="80">
        <v>157400</v>
      </c>
    </row>
    <row r="7" spans="1:18" x14ac:dyDescent="0.25">
      <c r="A7" s="6"/>
      <c r="B7" s="44"/>
      <c r="C7" s="11"/>
      <c r="D7" s="11"/>
      <c r="E7" s="31"/>
      <c r="P7" s="72"/>
      <c r="Q7" s="81" t="s">
        <v>871</v>
      </c>
      <c r="R7" s="2"/>
    </row>
    <row r="8" spans="1:18" x14ac:dyDescent="0.25">
      <c r="A8" s="6"/>
      <c r="B8" s="44"/>
      <c r="C8" s="11"/>
      <c r="D8" s="11"/>
      <c r="E8" s="31"/>
      <c r="P8" s="72"/>
      <c r="Q8" s="2"/>
      <c r="R8" s="2"/>
    </row>
    <row r="9" spans="1:18" x14ac:dyDescent="0.25">
      <c r="A9" s="6"/>
      <c r="B9" s="45" t="s">
        <v>809</v>
      </c>
      <c r="C9" s="11"/>
      <c r="D9" s="11"/>
      <c r="E9" s="31"/>
      <c r="P9" s="72"/>
      <c r="Q9" s="2"/>
      <c r="R9" s="2"/>
    </row>
    <row r="10" spans="1:18" x14ac:dyDescent="0.25">
      <c r="A10" s="6"/>
      <c r="B10" s="44"/>
      <c r="C10" s="11"/>
      <c r="D10" s="11"/>
      <c r="E10" s="31"/>
      <c r="P10" s="72"/>
      <c r="Q10" s="2"/>
      <c r="R10" s="2"/>
    </row>
    <row r="11" spans="1:18" x14ac:dyDescent="0.25">
      <c r="A11" s="6"/>
      <c r="B11" s="45" t="s">
        <v>856</v>
      </c>
      <c r="C11" s="11"/>
      <c r="D11" s="11"/>
      <c r="E11" s="31"/>
      <c r="P11" s="72"/>
      <c r="Q11" s="2"/>
      <c r="R11" s="2"/>
    </row>
    <row r="12" spans="1:18" x14ac:dyDescent="0.25">
      <c r="A12" s="6"/>
      <c r="B12" s="44"/>
      <c r="C12" s="11"/>
      <c r="D12" s="11"/>
      <c r="E12" s="31"/>
      <c r="P12" s="72"/>
      <c r="Q12" s="2"/>
      <c r="R12" s="2"/>
    </row>
    <row r="13" spans="1:18" x14ac:dyDescent="0.25">
      <c r="A13" s="6"/>
      <c r="B13" s="44" t="s">
        <v>810</v>
      </c>
      <c r="C13" s="11"/>
      <c r="D13" s="11"/>
      <c r="E13" s="31"/>
      <c r="P13" s="72"/>
      <c r="Q13" s="2"/>
      <c r="R13" s="80">
        <f>'[1]Door Summary'!$L$266</f>
        <v>227709.82</v>
      </c>
    </row>
    <row r="14" spans="1:18" x14ac:dyDescent="0.25">
      <c r="A14" s="6"/>
      <c r="B14" s="44"/>
      <c r="C14" s="11"/>
      <c r="D14" s="11"/>
      <c r="E14" s="31"/>
      <c r="P14" s="72"/>
      <c r="Q14" s="2"/>
      <c r="R14" s="2"/>
    </row>
    <row r="15" spans="1:18" x14ac:dyDescent="0.25">
      <c r="A15" s="6"/>
      <c r="B15" s="45" t="s">
        <v>863</v>
      </c>
      <c r="C15" s="11"/>
      <c r="D15" s="11"/>
      <c r="E15" s="31"/>
      <c r="P15" s="72"/>
      <c r="Q15" s="2"/>
      <c r="R15" s="2"/>
    </row>
    <row r="16" spans="1:18" x14ac:dyDescent="0.25">
      <c r="A16" s="6"/>
      <c r="B16" s="44"/>
      <c r="C16" s="11"/>
      <c r="D16" s="11"/>
      <c r="E16" s="31"/>
      <c r="P16" s="72"/>
      <c r="Q16" s="2"/>
      <c r="R16" s="2"/>
    </row>
    <row r="17" spans="1:18" x14ac:dyDescent="0.25">
      <c r="A17" s="6"/>
      <c r="B17" s="44" t="s">
        <v>811</v>
      </c>
      <c r="C17" s="11"/>
      <c r="D17" s="11"/>
      <c r="E17" s="31"/>
      <c r="P17" s="72"/>
      <c r="Q17" s="17" t="s">
        <v>828</v>
      </c>
      <c r="R17" s="2"/>
    </row>
    <row r="18" spans="1:18" x14ac:dyDescent="0.25">
      <c r="A18" s="6"/>
      <c r="B18" s="44"/>
      <c r="C18" s="11"/>
      <c r="D18" s="11"/>
      <c r="E18" s="31"/>
      <c r="P18" s="72"/>
      <c r="Q18" s="2"/>
      <c r="R18" s="2"/>
    </row>
    <row r="19" spans="1:18" x14ac:dyDescent="0.25">
      <c r="A19" s="6"/>
      <c r="B19" s="45" t="s">
        <v>857</v>
      </c>
      <c r="C19" s="11"/>
      <c r="D19" s="11"/>
      <c r="E19" s="31"/>
      <c r="P19" s="72"/>
      <c r="Q19" s="2"/>
      <c r="R19" s="2"/>
    </row>
    <row r="20" spans="1:18" x14ac:dyDescent="0.25">
      <c r="A20" s="6"/>
      <c r="B20" s="45"/>
      <c r="C20" s="11"/>
      <c r="D20" s="11"/>
      <c r="E20" s="31"/>
      <c r="P20" s="72"/>
      <c r="Q20" s="2"/>
      <c r="R20" s="2"/>
    </row>
    <row r="21" spans="1:18" x14ac:dyDescent="0.25">
      <c r="A21" s="6"/>
      <c r="B21" s="44" t="s">
        <v>862</v>
      </c>
      <c r="C21" s="11"/>
      <c r="D21" s="11"/>
      <c r="E21" s="31"/>
      <c r="P21" s="72"/>
      <c r="Q21" s="2"/>
      <c r="R21" s="80">
        <f>'[1]Door Summary'!$L$268</f>
        <v>111820.67</v>
      </c>
    </row>
    <row r="22" spans="1:18" x14ac:dyDescent="0.25">
      <c r="A22" s="9"/>
      <c r="B22" s="47"/>
      <c r="C22" s="13"/>
      <c r="D22" s="13"/>
      <c r="E22" s="31"/>
      <c r="P22" s="72"/>
      <c r="Q22" s="2"/>
      <c r="R22" s="2"/>
    </row>
    <row r="23" spans="1:18" x14ac:dyDescent="0.25">
      <c r="A23" s="6"/>
      <c r="B23" s="44"/>
      <c r="C23" s="11"/>
      <c r="D23" s="11"/>
      <c r="E23" s="31"/>
      <c r="P23" s="72"/>
      <c r="Q23" s="2"/>
      <c r="R23" s="2"/>
    </row>
    <row r="24" spans="1:18" x14ac:dyDescent="0.25">
      <c r="A24" s="6"/>
      <c r="B24" s="46" t="s">
        <v>812</v>
      </c>
      <c r="C24" s="11"/>
      <c r="D24" s="11"/>
      <c r="E24" s="31"/>
      <c r="P24" s="72"/>
      <c r="Q24" s="2"/>
      <c r="R24" s="4"/>
    </row>
    <row r="25" spans="1:18" x14ac:dyDescent="0.25">
      <c r="A25" s="9"/>
      <c r="B25" s="47"/>
      <c r="C25" s="13"/>
      <c r="D25" s="13"/>
      <c r="E25" s="31"/>
      <c r="P25" s="72"/>
      <c r="Q25" s="2"/>
      <c r="R25" s="2"/>
    </row>
    <row r="26" spans="1:18" x14ac:dyDescent="0.25">
      <c r="A26" s="6"/>
      <c r="B26" s="44"/>
      <c r="C26" s="11"/>
      <c r="D26" s="11"/>
      <c r="E26" s="31"/>
      <c r="P26" s="72"/>
      <c r="Q26" s="2"/>
      <c r="R26" s="2"/>
    </row>
    <row r="27" spans="1:18" x14ac:dyDescent="0.25">
      <c r="A27" s="6"/>
      <c r="B27" s="44"/>
      <c r="C27" s="11"/>
      <c r="D27" s="11"/>
      <c r="E27" s="31"/>
      <c r="P27" s="72"/>
      <c r="Q27" s="2"/>
      <c r="R27" s="2"/>
    </row>
    <row r="28" spans="1:18" ht="30" x14ac:dyDescent="0.25">
      <c r="A28" s="6"/>
      <c r="B28" s="45" t="s">
        <v>20</v>
      </c>
      <c r="C28" s="11"/>
      <c r="D28" s="11"/>
      <c r="E28" s="31"/>
      <c r="P28" s="72"/>
      <c r="Q28" s="2"/>
      <c r="R28" s="2"/>
    </row>
    <row r="29" spans="1:18" x14ac:dyDescent="0.25">
      <c r="A29" s="6"/>
      <c r="B29" s="45"/>
      <c r="C29" s="11"/>
      <c r="D29" s="11"/>
      <c r="E29" s="31"/>
      <c r="P29" s="72"/>
      <c r="Q29" s="2"/>
      <c r="R29" s="2"/>
    </row>
    <row r="30" spans="1:18" x14ac:dyDescent="0.25">
      <c r="A30" s="6"/>
      <c r="B30" s="45" t="s">
        <v>21</v>
      </c>
      <c r="C30" s="11"/>
      <c r="D30" s="11"/>
      <c r="E30" s="31"/>
      <c r="P30" s="72"/>
      <c r="Q30" s="2"/>
      <c r="R30" s="2"/>
    </row>
    <row r="31" spans="1:18" x14ac:dyDescent="0.25">
      <c r="A31" s="6"/>
      <c r="B31" s="44"/>
      <c r="C31" s="11"/>
      <c r="D31" s="11"/>
      <c r="E31" s="31"/>
      <c r="P31" s="72"/>
      <c r="Q31" s="2"/>
      <c r="R31" s="2"/>
    </row>
    <row r="32" spans="1:18" x14ac:dyDescent="0.25">
      <c r="A32" s="7" t="s">
        <v>14</v>
      </c>
      <c r="B32" s="48" t="s">
        <v>22</v>
      </c>
      <c r="C32" s="11">
        <v>1</v>
      </c>
      <c r="D32" s="12" t="s">
        <v>12</v>
      </c>
      <c r="E32" s="33"/>
      <c r="F32" s="34"/>
      <c r="G32" s="34"/>
      <c r="H32" s="34"/>
      <c r="I32" s="34"/>
      <c r="J32" s="34"/>
      <c r="K32" s="34"/>
      <c r="L32" s="34"/>
      <c r="M32" s="34"/>
      <c r="N32" s="34"/>
      <c r="O32" s="34"/>
      <c r="P32" s="73"/>
      <c r="Q32" s="17" t="s">
        <v>814</v>
      </c>
      <c r="R32" s="2"/>
    </row>
    <row r="33" spans="1:18" x14ac:dyDescent="0.25">
      <c r="A33" s="6"/>
      <c r="B33" s="44"/>
      <c r="C33" s="11"/>
      <c r="D33" s="11"/>
      <c r="E33" s="31"/>
      <c r="P33" s="72"/>
      <c r="Q33" s="2"/>
      <c r="R33" s="2"/>
    </row>
    <row r="34" spans="1:18" ht="45" x14ac:dyDescent="0.25">
      <c r="A34" s="6"/>
      <c r="B34" s="45" t="s">
        <v>23</v>
      </c>
      <c r="C34" s="11"/>
      <c r="D34" s="11"/>
      <c r="E34" s="31"/>
      <c r="P34" s="72"/>
      <c r="Q34" s="2"/>
      <c r="R34" s="2"/>
    </row>
    <row r="35" spans="1:18" x14ac:dyDescent="0.25">
      <c r="A35" s="6"/>
      <c r="B35" s="45"/>
      <c r="C35" s="11"/>
      <c r="D35" s="11"/>
      <c r="E35" s="31"/>
      <c r="P35" s="72"/>
      <c r="Q35" s="2"/>
      <c r="R35" s="2"/>
    </row>
    <row r="36" spans="1:18" ht="30" x14ac:dyDescent="0.25">
      <c r="A36" s="6"/>
      <c r="B36" s="45" t="s">
        <v>24</v>
      </c>
      <c r="C36" s="11"/>
      <c r="D36" s="11"/>
      <c r="E36" s="31"/>
      <c r="P36" s="72"/>
      <c r="Q36" s="2"/>
      <c r="R36" s="2"/>
    </row>
    <row r="37" spans="1:18" x14ac:dyDescent="0.25">
      <c r="A37" s="6"/>
      <c r="B37" s="44"/>
      <c r="C37" s="11"/>
      <c r="D37" s="11"/>
      <c r="E37" s="31"/>
      <c r="P37" s="72"/>
      <c r="Q37" s="2"/>
      <c r="R37" s="2"/>
    </row>
    <row r="38" spans="1:18" x14ac:dyDescent="0.25">
      <c r="A38" s="8" t="s">
        <v>15</v>
      </c>
      <c r="B38" s="82" t="s">
        <v>874</v>
      </c>
      <c r="C38" s="13">
        <v>1</v>
      </c>
      <c r="D38" s="14" t="s">
        <v>12</v>
      </c>
      <c r="E38" s="33"/>
      <c r="F38" s="26">
        <f>C38*E38</f>
        <v>0</v>
      </c>
      <c r="G38" s="26">
        <v>3782</v>
      </c>
      <c r="H38" s="26">
        <f>C38*G38</f>
        <v>3782</v>
      </c>
      <c r="I38" s="27"/>
      <c r="J38" s="26">
        <f>C38*I38</f>
        <v>0</v>
      </c>
      <c r="K38" s="28"/>
      <c r="L38" s="26">
        <f>C38*K38</f>
        <v>0</v>
      </c>
      <c r="M38" s="26">
        <f>E38+G38+I38+K38</f>
        <v>3782</v>
      </c>
      <c r="N38" s="26">
        <f>M38*N$2</f>
        <v>416.02</v>
      </c>
      <c r="O38" s="26">
        <f>M38+N38</f>
        <v>4198.0200000000004</v>
      </c>
      <c r="P38" s="74">
        <f>O38/39</f>
        <v>107.64153846153847</v>
      </c>
      <c r="Q38" s="39">
        <f>O38+P38</f>
        <v>4305.6615384615388</v>
      </c>
      <c r="R38" s="39">
        <f>C38*Q38</f>
        <v>4305.6615384615388</v>
      </c>
    </row>
    <row r="39" spans="1:18" x14ac:dyDescent="0.25">
      <c r="A39" s="6"/>
      <c r="B39" s="44"/>
      <c r="C39" s="11"/>
      <c r="D39" s="11"/>
      <c r="E39" s="31"/>
      <c r="P39" s="72"/>
      <c r="Q39" s="2"/>
      <c r="R39" s="2"/>
    </row>
    <row r="40" spans="1:18" x14ac:dyDescent="0.25">
      <c r="A40" s="6"/>
      <c r="B40" s="46" t="s">
        <v>25</v>
      </c>
      <c r="C40" s="11"/>
      <c r="D40" s="11"/>
      <c r="E40" s="31"/>
      <c r="P40" s="72"/>
      <c r="Q40" s="2"/>
      <c r="R40" s="4"/>
    </row>
    <row r="41" spans="1:18" x14ac:dyDescent="0.25">
      <c r="A41" s="9"/>
      <c r="B41" s="47"/>
      <c r="C41" s="13"/>
      <c r="D41" s="13"/>
      <c r="E41" s="31"/>
      <c r="P41" s="72"/>
      <c r="Q41" s="2"/>
      <c r="R41" s="2"/>
    </row>
    <row r="42" spans="1:18" x14ac:dyDescent="0.25">
      <c r="A42" s="6"/>
      <c r="B42" s="44"/>
      <c r="C42" s="11"/>
      <c r="D42" s="11"/>
      <c r="E42" s="31"/>
      <c r="P42" s="72"/>
      <c r="Q42" s="2"/>
      <c r="R42" s="2"/>
    </row>
    <row r="43" spans="1:18" ht="60" x14ac:dyDescent="0.25">
      <c r="A43" s="6"/>
      <c r="B43" s="45" t="s">
        <v>26</v>
      </c>
      <c r="C43" s="11"/>
      <c r="D43" s="11"/>
      <c r="E43" s="31"/>
      <c r="P43" s="72"/>
      <c r="Q43" s="2"/>
      <c r="R43" s="2"/>
    </row>
    <row r="44" spans="1:18" x14ac:dyDescent="0.25">
      <c r="A44" s="6"/>
      <c r="B44" s="45"/>
      <c r="C44" s="11"/>
      <c r="D44" s="11"/>
      <c r="E44" s="31"/>
      <c r="P44" s="72"/>
      <c r="Q44" s="2"/>
      <c r="R44" s="2"/>
    </row>
    <row r="45" spans="1:18" x14ac:dyDescent="0.25">
      <c r="A45" s="6"/>
      <c r="B45" s="45" t="s">
        <v>27</v>
      </c>
      <c r="C45" s="11"/>
      <c r="D45" s="11"/>
      <c r="E45" s="31"/>
      <c r="P45" s="72"/>
      <c r="Q45" s="2"/>
      <c r="R45" s="2"/>
    </row>
    <row r="46" spans="1:18" x14ac:dyDescent="0.25">
      <c r="A46" s="6"/>
      <c r="B46" s="44"/>
      <c r="C46" s="11"/>
      <c r="D46" s="11"/>
      <c r="E46" s="31"/>
      <c r="P46" s="72"/>
      <c r="Q46" s="2"/>
      <c r="R46" s="2"/>
    </row>
    <row r="47" spans="1:18" x14ac:dyDescent="0.25">
      <c r="A47" s="7" t="s">
        <v>9</v>
      </c>
      <c r="B47" s="48" t="s">
        <v>28</v>
      </c>
      <c r="C47" s="11">
        <v>2</v>
      </c>
      <c r="D47" s="12" t="s">
        <v>12</v>
      </c>
      <c r="E47" s="33"/>
      <c r="F47" s="34"/>
      <c r="G47" s="34"/>
      <c r="H47" s="34"/>
      <c r="I47" s="34"/>
      <c r="J47" s="34"/>
      <c r="K47" s="34"/>
      <c r="L47" s="34"/>
      <c r="M47" s="34"/>
      <c r="N47" s="34"/>
      <c r="O47" s="34"/>
      <c r="P47" s="73"/>
      <c r="Q47" s="17" t="s">
        <v>814</v>
      </c>
      <c r="R47" s="2"/>
    </row>
    <row r="48" spans="1:18" x14ac:dyDescent="0.25">
      <c r="A48" s="6"/>
      <c r="B48" s="44"/>
      <c r="C48" s="11"/>
      <c r="D48" s="11"/>
      <c r="E48" s="31"/>
      <c r="P48" s="72"/>
      <c r="Q48" s="2"/>
      <c r="R48" s="2"/>
    </row>
    <row r="49" spans="1:18" ht="30" x14ac:dyDescent="0.25">
      <c r="A49" s="6"/>
      <c r="B49" s="45" t="s">
        <v>29</v>
      </c>
      <c r="C49" s="11"/>
      <c r="D49" s="11"/>
      <c r="E49" s="31"/>
      <c r="P49" s="72"/>
      <c r="Q49" s="2"/>
      <c r="R49" s="2"/>
    </row>
    <row r="50" spans="1:18" x14ac:dyDescent="0.25">
      <c r="A50" s="6"/>
      <c r="B50" s="45"/>
      <c r="C50" s="11"/>
      <c r="D50" s="11"/>
      <c r="E50" s="31"/>
      <c r="P50" s="72"/>
      <c r="Q50" s="2"/>
      <c r="R50" s="2"/>
    </row>
    <row r="51" spans="1:18" x14ac:dyDescent="0.25">
      <c r="A51" s="6"/>
      <c r="B51" s="45" t="s">
        <v>30</v>
      </c>
      <c r="C51" s="11"/>
      <c r="D51" s="11"/>
      <c r="E51" s="31"/>
      <c r="P51" s="72"/>
      <c r="Q51" s="2"/>
      <c r="R51" s="2"/>
    </row>
    <row r="52" spans="1:18" x14ac:dyDescent="0.25">
      <c r="A52" s="6"/>
      <c r="B52" s="44"/>
      <c r="C52" s="11"/>
      <c r="D52" s="11"/>
      <c r="E52" s="31"/>
      <c r="P52" s="72"/>
      <c r="Q52" s="2"/>
      <c r="R52" s="2"/>
    </row>
    <row r="53" spans="1:18" x14ac:dyDescent="0.25">
      <c r="A53" s="7" t="s">
        <v>19</v>
      </c>
      <c r="B53" s="48" t="s">
        <v>873</v>
      </c>
      <c r="C53" s="11">
        <v>1</v>
      </c>
      <c r="D53" s="12" t="s">
        <v>12</v>
      </c>
      <c r="E53" s="25"/>
      <c r="F53" s="26">
        <f>C53*E53</f>
        <v>0</v>
      </c>
      <c r="G53" s="26">
        <v>2056</v>
      </c>
      <c r="H53" s="26">
        <f>C53*G53</f>
        <v>2056</v>
      </c>
      <c r="I53" s="27"/>
      <c r="J53" s="26">
        <f>C53*I53</f>
        <v>0</v>
      </c>
      <c r="K53" s="28"/>
      <c r="L53" s="26">
        <f>C53*K53</f>
        <v>0</v>
      </c>
      <c r="M53" s="26">
        <f>E53+G53+I53+K53</f>
        <v>2056</v>
      </c>
      <c r="N53" s="26">
        <f>M53*N$2</f>
        <v>226.16</v>
      </c>
      <c r="O53" s="26">
        <f>M53+N53</f>
        <v>2282.16</v>
      </c>
      <c r="P53" s="74">
        <f>O53/39</f>
        <v>58.516923076923071</v>
      </c>
      <c r="Q53" s="39">
        <f>O53+P53</f>
        <v>2340.6769230769228</v>
      </c>
      <c r="R53" s="39">
        <f>C53*Q53</f>
        <v>2340.6769230769228</v>
      </c>
    </row>
    <row r="54" spans="1:18" x14ac:dyDescent="0.25">
      <c r="A54" s="6"/>
      <c r="B54" s="44"/>
      <c r="C54" s="11"/>
      <c r="D54" s="11"/>
      <c r="E54" s="31"/>
      <c r="P54" s="72"/>
      <c r="Q54" s="2"/>
      <c r="R54" s="2"/>
    </row>
    <row r="55" spans="1:18" x14ac:dyDescent="0.25">
      <c r="A55" s="6"/>
      <c r="B55" s="45" t="s">
        <v>31</v>
      </c>
      <c r="C55" s="11"/>
      <c r="D55" s="11"/>
      <c r="E55" s="31"/>
      <c r="P55" s="72"/>
      <c r="Q55" s="2"/>
      <c r="R55" s="2"/>
    </row>
    <row r="56" spans="1:18" x14ac:dyDescent="0.25">
      <c r="A56" s="6"/>
      <c r="B56" s="45"/>
      <c r="C56" s="11"/>
      <c r="D56" s="11"/>
      <c r="E56" s="31"/>
      <c r="P56" s="72"/>
      <c r="Q56" s="2"/>
      <c r="R56" s="2"/>
    </row>
    <row r="57" spans="1:18" x14ac:dyDescent="0.25">
      <c r="A57" s="6"/>
      <c r="B57" s="45" t="s">
        <v>32</v>
      </c>
      <c r="C57" s="11"/>
      <c r="D57" s="11"/>
      <c r="E57" s="31"/>
      <c r="P57" s="72"/>
      <c r="Q57" s="2"/>
      <c r="R57" s="2"/>
    </row>
    <row r="58" spans="1:18" x14ac:dyDescent="0.25">
      <c r="A58" s="6"/>
      <c r="B58" s="44"/>
      <c r="C58" s="11"/>
      <c r="D58" s="11"/>
      <c r="E58" s="31"/>
      <c r="P58" s="72"/>
      <c r="Q58" s="2"/>
      <c r="R58" s="2"/>
    </row>
    <row r="59" spans="1:18" ht="30" x14ac:dyDescent="0.25">
      <c r="A59" s="7" t="s">
        <v>11</v>
      </c>
      <c r="B59" s="48" t="s">
        <v>33</v>
      </c>
      <c r="C59" s="11">
        <v>1</v>
      </c>
      <c r="D59" s="12" t="s">
        <v>34</v>
      </c>
      <c r="E59" s="25"/>
      <c r="F59" s="26">
        <f>C59*E59</f>
        <v>0</v>
      </c>
      <c r="G59" s="26"/>
      <c r="H59" s="26">
        <f>C59*G59</f>
        <v>0</v>
      </c>
      <c r="I59" s="27"/>
      <c r="J59" s="26">
        <f>C59*I59</f>
        <v>0</v>
      </c>
      <c r="K59" s="28"/>
      <c r="L59" s="26">
        <f>C59*K59</f>
        <v>0</v>
      </c>
      <c r="M59" s="26">
        <f>E59+G59+I59+K59</f>
        <v>0</v>
      </c>
      <c r="N59" s="26">
        <f>M59*N$2</f>
        <v>0</v>
      </c>
      <c r="O59" s="26">
        <f>M59+N59</f>
        <v>0</v>
      </c>
      <c r="P59" s="74">
        <f>O59/39</f>
        <v>0</v>
      </c>
      <c r="Q59" s="41" t="s">
        <v>828</v>
      </c>
      <c r="R59" s="39"/>
    </row>
    <row r="60" spans="1:18" x14ac:dyDescent="0.25">
      <c r="A60" s="6"/>
      <c r="B60" s="44"/>
      <c r="C60" s="11"/>
      <c r="D60" s="11"/>
      <c r="E60" s="31"/>
      <c r="P60" s="72"/>
      <c r="Q60" s="2"/>
      <c r="R60" s="2"/>
    </row>
    <row r="61" spans="1:18" ht="30" x14ac:dyDescent="0.25">
      <c r="A61" s="7" t="s">
        <v>13</v>
      </c>
      <c r="B61" s="48" t="s">
        <v>35</v>
      </c>
      <c r="C61" s="11">
        <v>4</v>
      </c>
      <c r="D61" s="12" t="s">
        <v>34</v>
      </c>
      <c r="E61" s="25"/>
      <c r="F61" s="26">
        <f>C61*E61</f>
        <v>0</v>
      </c>
      <c r="G61" s="26"/>
      <c r="H61" s="26">
        <f>C61*G61</f>
        <v>0</v>
      </c>
      <c r="I61" s="27"/>
      <c r="J61" s="26">
        <f>C61*I61</f>
        <v>0</v>
      </c>
      <c r="K61" s="28"/>
      <c r="L61" s="26">
        <f>C61*K61</f>
        <v>0</v>
      </c>
      <c r="M61" s="26">
        <f>E61+G61+I61+K61</f>
        <v>0</v>
      </c>
      <c r="N61" s="26">
        <f>M61*N$2</f>
        <v>0</v>
      </c>
      <c r="O61" s="26">
        <f>M61+N61</f>
        <v>0</v>
      </c>
      <c r="P61" s="74">
        <f>O61/39</f>
        <v>0</v>
      </c>
      <c r="Q61" s="41" t="s">
        <v>828</v>
      </c>
      <c r="R61" s="39"/>
    </row>
    <row r="62" spans="1:18" x14ac:dyDescent="0.25">
      <c r="A62" s="6"/>
      <c r="B62" s="44"/>
      <c r="C62" s="11"/>
      <c r="D62" s="11"/>
      <c r="E62" s="31"/>
      <c r="P62" s="72"/>
      <c r="Q62" s="2"/>
      <c r="R62" s="2"/>
    </row>
    <row r="63" spans="1:18" x14ac:dyDescent="0.25">
      <c r="A63" s="6"/>
      <c r="B63" s="45" t="s">
        <v>36</v>
      </c>
      <c r="C63" s="11"/>
      <c r="D63" s="11"/>
      <c r="E63" s="31"/>
      <c r="P63" s="72"/>
      <c r="Q63" s="2"/>
      <c r="R63" s="2"/>
    </row>
    <row r="64" spans="1:18" x14ac:dyDescent="0.25">
      <c r="A64" s="6"/>
      <c r="B64" s="45"/>
      <c r="C64" s="11"/>
      <c r="D64" s="11"/>
      <c r="E64" s="31"/>
      <c r="P64" s="72"/>
      <c r="Q64" s="2"/>
      <c r="R64" s="2"/>
    </row>
    <row r="65" spans="1:18" x14ac:dyDescent="0.25">
      <c r="A65" s="6"/>
      <c r="B65" s="45" t="s">
        <v>37</v>
      </c>
      <c r="C65" s="11"/>
      <c r="D65" s="11"/>
      <c r="E65" s="31"/>
      <c r="P65" s="72"/>
      <c r="Q65" s="2"/>
      <c r="R65" s="2"/>
    </row>
    <row r="66" spans="1:18" x14ac:dyDescent="0.25">
      <c r="A66" s="6"/>
      <c r="B66" s="45"/>
      <c r="C66" s="11"/>
      <c r="D66" s="11"/>
      <c r="E66" s="31"/>
      <c r="P66" s="72"/>
      <c r="Q66" s="2"/>
      <c r="R66" s="2"/>
    </row>
    <row r="67" spans="1:18" ht="60" x14ac:dyDescent="0.25">
      <c r="A67" s="6"/>
      <c r="B67" s="50" t="s">
        <v>858</v>
      </c>
      <c r="C67" s="11"/>
      <c r="D67" s="11"/>
      <c r="E67" s="31"/>
      <c r="P67" s="72"/>
      <c r="Q67" s="16" t="s">
        <v>813</v>
      </c>
      <c r="R67" s="16"/>
    </row>
    <row r="68" spans="1:18" x14ac:dyDescent="0.25">
      <c r="A68" s="6"/>
      <c r="B68" s="45"/>
      <c r="C68" s="11"/>
      <c r="D68" s="11"/>
      <c r="E68" s="31"/>
      <c r="P68" s="72"/>
      <c r="Q68" s="2"/>
      <c r="R68" s="2"/>
    </row>
    <row r="69" spans="1:18" x14ac:dyDescent="0.25">
      <c r="A69" s="6"/>
      <c r="B69" s="44"/>
      <c r="C69" s="11"/>
      <c r="D69" s="11"/>
      <c r="E69" s="31"/>
      <c r="P69" s="72"/>
      <c r="Q69" s="2"/>
      <c r="R69" s="2"/>
    </row>
    <row r="70" spans="1:18" x14ac:dyDescent="0.25">
      <c r="A70" s="6"/>
      <c r="B70" s="45" t="s">
        <v>46</v>
      </c>
      <c r="C70" s="11"/>
      <c r="D70" s="11"/>
      <c r="E70" s="31"/>
      <c r="P70" s="72"/>
      <c r="Q70" s="2"/>
      <c r="R70" s="2"/>
    </row>
    <row r="71" spans="1:18" x14ac:dyDescent="0.25">
      <c r="A71" s="6"/>
      <c r="B71" s="45"/>
      <c r="C71" s="11"/>
      <c r="D71" s="11"/>
      <c r="E71" s="31"/>
      <c r="P71" s="72"/>
      <c r="Q71" s="2"/>
      <c r="R71" s="2"/>
    </row>
    <row r="72" spans="1:18" ht="30" x14ac:dyDescent="0.25">
      <c r="A72" s="6"/>
      <c r="B72" s="45" t="s">
        <v>47</v>
      </c>
      <c r="C72" s="11"/>
      <c r="D72" s="11"/>
      <c r="E72" s="31"/>
      <c r="P72" s="72"/>
      <c r="Q72" s="2"/>
      <c r="R72" s="2"/>
    </row>
    <row r="73" spans="1:18" x14ac:dyDescent="0.25">
      <c r="A73" s="6"/>
      <c r="B73" s="45"/>
      <c r="C73" s="11"/>
      <c r="D73" s="11"/>
      <c r="E73" s="31"/>
      <c r="P73" s="72"/>
      <c r="Q73" s="2"/>
      <c r="R73" s="2"/>
    </row>
    <row r="74" spans="1:18" x14ac:dyDescent="0.25">
      <c r="A74" s="6"/>
      <c r="B74" s="45" t="s">
        <v>48</v>
      </c>
      <c r="C74" s="11"/>
      <c r="D74" s="11"/>
      <c r="E74" s="31"/>
      <c r="P74" s="72"/>
      <c r="Q74" s="2"/>
      <c r="R74" s="2"/>
    </row>
    <row r="75" spans="1:18" x14ac:dyDescent="0.25">
      <c r="A75" s="6"/>
      <c r="B75" s="45"/>
      <c r="C75" s="11"/>
      <c r="D75" s="11"/>
      <c r="E75" s="31"/>
      <c r="P75" s="72"/>
      <c r="Q75" s="2"/>
      <c r="R75" s="2"/>
    </row>
    <row r="76" spans="1:18" ht="30" x14ac:dyDescent="0.25">
      <c r="A76" s="6"/>
      <c r="B76" s="45" t="s">
        <v>49</v>
      </c>
      <c r="C76" s="11"/>
      <c r="D76" s="11"/>
      <c r="E76" s="31"/>
      <c r="P76" s="72"/>
      <c r="Q76" s="2"/>
      <c r="R76" s="2"/>
    </row>
    <row r="77" spans="1:18" x14ac:dyDescent="0.25">
      <c r="A77" s="6"/>
      <c r="B77" s="44"/>
      <c r="C77" s="11"/>
      <c r="D77" s="11"/>
      <c r="E77" s="31"/>
      <c r="P77" s="72"/>
      <c r="Q77" s="2"/>
      <c r="R77" s="2"/>
    </row>
    <row r="78" spans="1:18" x14ac:dyDescent="0.25">
      <c r="A78" s="8" t="s">
        <v>15</v>
      </c>
      <c r="B78" s="49" t="s">
        <v>50</v>
      </c>
      <c r="C78" s="13">
        <v>22</v>
      </c>
      <c r="D78" s="14" t="s">
        <v>12</v>
      </c>
      <c r="E78" s="25">
        <v>25</v>
      </c>
      <c r="F78" s="26">
        <f>C78*E78</f>
        <v>550</v>
      </c>
      <c r="G78" s="26">
        <v>16.38</v>
      </c>
      <c r="H78" s="26">
        <f>C78*G78</f>
        <v>360.35999999999996</v>
      </c>
      <c r="I78" s="27"/>
      <c r="J78" s="26">
        <f>C78*I78</f>
        <v>0</v>
      </c>
      <c r="K78" s="28">
        <v>16</v>
      </c>
      <c r="L78" s="26">
        <f>C78*K78</f>
        <v>352</v>
      </c>
      <c r="M78" s="26">
        <f>E78+G78+I78+K78</f>
        <v>57.379999999999995</v>
      </c>
      <c r="N78" s="26">
        <f>M78*N$2</f>
        <v>6.3117999999999999</v>
      </c>
      <c r="O78" s="26">
        <f>M78+N78</f>
        <v>63.691799999999994</v>
      </c>
      <c r="P78" s="74">
        <f>O78/39</f>
        <v>1.6331230769230767</v>
      </c>
      <c r="Q78" s="39">
        <f>O78+P78</f>
        <v>65.324923076923071</v>
      </c>
      <c r="R78" s="39">
        <f>C78*Q78</f>
        <v>1437.1483076923075</v>
      </c>
    </row>
    <row r="79" spans="1:18" x14ac:dyDescent="0.25">
      <c r="A79" s="6"/>
      <c r="B79" s="44"/>
      <c r="C79" s="11"/>
      <c r="D79" s="11"/>
      <c r="E79" s="31"/>
      <c r="P79" s="72"/>
      <c r="Q79" s="2"/>
      <c r="R79" s="2"/>
    </row>
    <row r="80" spans="1:18" x14ac:dyDescent="0.25">
      <c r="A80" s="6"/>
      <c r="B80" s="46" t="s">
        <v>51</v>
      </c>
      <c r="C80" s="11"/>
      <c r="D80" s="11"/>
      <c r="E80" s="31"/>
      <c r="P80" s="72"/>
      <c r="Q80" s="2"/>
      <c r="R80" s="4"/>
    </row>
    <row r="81" spans="1:18" x14ac:dyDescent="0.25">
      <c r="A81" s="9"/>
      <c r="B81" s="47"/>
      <c r="C81" s="13"/>
      <c r="D81" s="13"/>
      <c r="E81" s="31"/>
      <c r="P81" s="72"/>
      <c r="Q81" s="2"/>
      <c r="R81" s="2"/>
    </row>
    <row r="82" spans="1:18" x14ac:dyDescent="0.25">
      <c r="A82" s="6"/>
      <c r="B82" s="44"/>
      <c r="C82" s="11"/>
      <c r="D82" s="11"/>
      <c r="E82" s="31"/>
      <c r="P82" s="72"/>
      <c r="Q82" s="2"/>
      <c r="R82" s="2"/>
    </row>
    <row r="83" spans="1:18" x14ac:dyDescent="0.25">
      <c r="A83" s="6"/>
      <c r="B83" s="45" t="s">
        <v>36</v>
      </c>
      <c r="C83" s="11"/>
      <c r="D83" s="11"/>
      <c r="E83" s="31"/>
      <c r="P83" s="72"/>
      <c r="Q83" s="2"/>
      <c r="R83" s="2"/>
    </row>
    <row r="84" spans="1:18" x14ac:dyDescent="0.25">
      <c r="A84" s="6"/>
      <c r="B84" s="45"/>
      <c r="C84" s="11"/>
      <c r="D84" s="11"/>
      <c r="E84" s="31"/>
      <c r="P84" s="72"/>
      <c r="Q84" s="2"/>
      <c r="R84" s="2"/>
    </row>
    <row r="85" spans="1:18" ht="30" x14ac:dyDescent="0.25">
      <c r="A85" s="6"/>
      <c r="B85" s="45" t="s">
        <v>47</v>
      </c>
      <c r="C85" s="11"/>
      <c r="D85" s="11"/>
      <c r="E85" s="31"/>
      <c r="P85" s="72"/>
      <c r="Q85" s="2"/>
      <c r="R85" s="2"/>
    </row>
    <row r="86" spans="1:18" x14ac:dyDescent="0.25">
      <c r="A86" s="6"/>
      <c r="B86" s="45"/>
      <c r="C86" s="11"/>
      <c r="D86" s="11"/>
      <c r="E86" s="31"/>
      <c r="P86" s="72"/>
      <c r="Q86" s="2"/>
      <c r="R86" s="2"/>
    </row>
    <row r="87" spans="1:18" x14ac:dyDescent="0.25">
      <c r="A87" s="6"/>
      <c r="B87" s="45" t="s">
        <v>53</v>
      </c>
      <c r="C87" s="11"/>
      <c r="D87" s="11"/>
      <c r="E87" s="31"/>
      <c r="P87" s="72"/>
      <c r="Q87" s="2"/>
      <c r="R87" s="2"/>
    </row>
    <row r="88" spans="1:18" x14ac:dyDescent="0.25">
      <c r="A88" s="6"/>
      <c r="B88" s="45"/>
      <c r="C88" s="11"/>
      <c r="D88" s="11"/>
      <c r="E88" s="31"/>
      <c r="P88" s="72"/>
      <c r="Q88" s="2"/>
      <c r="R88" s="2"/>
    </row>
    <row r="89" spans="1:18" x14ac:dyDescent="0.25">
      <c r="A89" s="6"/>
      <c r="B89" s="45" t="s">
        <v>54</v>
      </c>
      <c r="C89" s="11"/>
      <c r="D89" s="11"/>
      <c r="E89" s="31"/>
      <c r="P89" s="72"/>
      <c r="Q89" s="2"/>
      <c r="R89" s="2"/>
    </row>
    <row r="90" spans="1:18" x14ac:dyDescent="0.25">
      <c r="A90" s="6"/>
      <c r="B90" s="44"/>
      <c r="C90" s="11"/>
      <c r="D90" s="11"/>
      <c r="E90" s="31"/>
      <c r="P90" s="72"/>
      <c r="Q90" s="2"/>
      <c r="R90" s="2"/>
    </row>
    <row r="91" spans="1:18" ht="30" x14ac:dyDescent="0.25">
      <c r="A91" s="7" t="s">
        <v>14</v>
      </c>
      <c r="B91" s="48" t="s">
        <v>829</v>
      </c>
      <c r="C91" s="11">
        <v>133</v>
      </c>
      <c r="D91" s="12" t="s">
        <v>34</v>
      </c>
      <c r="E91" s="25">
        <v>0.1</v>
      </c>
      <c r="F91" s="26">
        <f>C91*E91</f>
        <v>13.3</v>
      </c>
      <c r="G91" s="26"/>
      <c r="H91" s="26">
        <f>C91*G91</f>
        <v>0</v>
      </c>
      <c r="I91" s="40">
        <v>0.81</v>
      </c>
      <c r="J91" s="26">
        <f>C91*I91</f>
        <v>107.73</v>
      </c>
      <c r="K91" s="28">
        <v>5.33</v>
      </c>
      <c r="L91" s="26">
        <f>C91*K91</f>
        <v>708.89</v>
      </c>
      <c r="M91" s="26">
        <f>E91+G91+I91+K91</f>
        <v>6.24</v>
      </c>
      <c r="N91" s="26">
        <f>M91*N$2</f>
        <v>0.68640000000000001</v>
      </c>
      <c r="O91" s="26">
        <f>M91+N91</f>
        <v>6.9264000000000001</v>
      </c>
      <c r="P91" s="74">
        <f>O91/39</f>
        <v>0.17760000000000001</v>
      </c>
      <c r="Q91" s="39">
        <f>O91+P91</f>
        <v>7.1040000000000001</v>
      </c>
      <c r="R91" s="39">
        <f>C91*Q91</f>
        <v>944.83199999999999</v>
      </c>
    </row>
    <row r="92" spans="1:18" x14ac:dyDescent="0.25">
      <c r="A92" s="6"/>
      <c r="B92" s="44"/>
      <c r="C92" s="11"/>
      <c r="D92" s="11"/>
      <c r="E92" s="31"/>
      <c r="P92" s="72"/>
      <c r="Q92" s="2"/>
      <c r="R92" s="2"/>
    </row>
    <row r="93" spans="1:18" ht="45" x14ac:dyDescent="0.25">
      <c r="A93" s="8" t="s">
        <v>15</v>
      </c>
      <c r="B93" s="49" t="s">
        <v>830</v>
      </c>
      <c r="C93" s="13">
        <v>32</v>
      </c>
      <c r="D93" s="14" t="s">
        <v>34</v>
      </c>
      <c r="E93" s="25">
        <v>0.1</v>
      </c>
      <c r="F93" s="26">
        <f>C93*E93</f>
        <v>3.2</v>
      </c>
      <c r="G93" s="26"/>
      <c r="H93" s="26">
        <f>C93*G93</f>
        <v>0</v>
      </c>
      <c r="I93" s="40">
        <v>4.9400000000000004</v>
      </c>
      <c r="J93" s="26">
        <f>C93*I93</f>
        <v>158.08000000000001</v>
      </c>
      <c r="K93" s="28">
        <v>16</v>
      </c>
      <c r="L93" s="26">
        <f>C93*K93</f>
        <v>512</v>
      </c>
      <c r="M93" s="26">
        <f>E93+G93+I93+K93</f>
        <v>21.04</v>
      </c>
      <c r="N93" s="26">
        <f>M93*N$2</f>
        <v>2.3144</v>
      </c>
      <c r="O93" s="26">
        <f>M93+N93</f>
        <v>23.354399999999998</v>
      </c>
      <c r="P93" s="74">
        <f>O93/39</f>
        <v>0.59883076923076917</v>
      </c>
      <c r="Q93" s="39">
        <f>O93+P93</f>
        <v>23.953230769230768</v>
      </c>
      <c r="R93" s="39">
        <f>C93*Q93</f>
        <v>766.50338461538456</v>
      </c>
    </row>
    <row r="94" spans="1:18" x14ac:dyDescent="0.25">
      <c r="A94" s="6"/>
      <c r="B94" s="44"/>
      <c r="C94" s="11"/>
      <c r="D94" s="11"/>
      <c r="E94" s="31"/>
      <c r="P94" s="72"/>
      <c r="Q94" s="2"/>
      <c r="R94" s="2"/>
    </row>
    <row r="95" spans="1:18" x14ac:dyDescent="0.25">
      <c r="A95" s="6"/>
      <c r="B95" s="46" t="s">
        <v>55</v>
      </c>
      <c r="C95" s="11"/>
      <c r="D95" s="11"/>
      <c r="E95" s="31"/>
      <c r="P95" s="72"/>
      <c r="Q95" s="2"/>
      <c r="R95" s="4"/>
    </row>
    <row r="96" spans="1:18" x14ac:dyDescent="0.25">
      <c r="A96" s="9"/>
      <c r="B96" s="47"/>
      <c r="C96" s="13"/>
      <c r="D96" s="13"/>
      <c r="E96" s="31"/>
      <c r="P96" s="72"/>
      <c r="Q96" s="2"/>
      <c r="R96" s="2"/>
    </row>
    <row r="97" spans="1:18" x14ac:dyDescent="0.25">
      <c r="A97" s="6"/>
      <c r="B97" s="44"/>
      <c r="C97" s="11"/>
      <c r="D97" s="11"/>
      <c r="E97" s="31"/>
      <c r="P97" s="72"/>
      <c r="Q97" s="2"/>
      <c r="R97" s="2"/>
    </row>
    <row r="98" spans="1:18" ht="30" x14ac:dyDescent="0.25">
      <c r="A98" s="6"/>
      <c r="B98" s="45" t="s">
        <v>785</v>
      </c>
      <c r="C98" s="11"/>
      <c r="D98" s="11"/>
      <c r="E98" s="31"/>
      <c r="P98" s="72"/>
      <c r="Q98" s="2"/>
      <c r="R98" s="2"/>
    </row>
    <row r="99" spans="1:18" x14ac:dyDescent="0.25">
      <c r="A99" s="6"/>
      <c r="B99" s="44"/>
      <c r="C99" s="11"/>
      <c r="D99" s="11"/>
      <c r="E99" s="31"/>
      <c r="P99" s="72"/>
      <c r="Q99" s="2"/>
      <c r="R99" s="2"/>
    </row>
    <row r="100" spans="1:18" x14ac:dyDescent="0.25">
      <c r="A100" s="6"/>
      <c r="B100" s="45" t="s">
        <v>56</v>
      </c>
      <c r="C100" s="11"/>
      <c r="D100" s="11"/>
      <c r="E100" s="31"/>
      <c r="P100" s="72"/>
      <c r="Q100" s="2"/>
      <c r="R100" s="2"/>
    </row>
    <row r="101" spans="1:18" x14ac:dyDescent="0.25">
      <c r="A101" s="6"/>
      <c r="B101" s="45"/>
      <c r="C101" s="11"/>
      <c r="D101" s="11"/>
      <c r="E101" s="31"/>
      <c r="P101" s="72"/>
      <c r="Q101" s="2"/>
      <c r="R101" s="2"/>
    </row>
    <row r="102" spans="1:18" x14ac:dyDescent="0.25">
      <c r="A102" s="6"/>
      <c r="B102" s="45" t="s">
        <v>5</v>
      </c>
      <c r="C102" s="11"/>
      <c r="D102" s="11"/>
      <c r="E102" s="31"/>
      <c r="P102" s="72"/>
      <c r="Q102" s="2"/>
      <c r="R102" s="2"/>
    </row>
    <row r="103" spans="1:18" x14ac:dyDescent="0.25">
      <c r="A103" s="6"/>
      <c r="B103" s="45"/>
      <c r="C103" s="11"/>
      <c r="D103" s="11"/>
      <c r="E103" s="31"/>
      <c r="P103" s="72"/>
      <c r="Q103" s="2"/>
      <c r="R103" s="2"/>
    </row>
    <row r="104" spans="1:18" x14ac:dyDescent="0.25">
      <c r="A104" s="6"/>
      <c r="B104" s="45" t="s">
        <v>6</v>
      </c>
      <c r="C104" s="11"/>
      <c r="D104" s="11"/>
      <c r="E104" s="31"/>
      <c r="P104" s="72"/>
      <c r="Q104" s="2"/>
      <c r="R104" s="2"/>
    </row>
    <row r="105" spans="1:18" x14ac:dyDescent="0.25">
      <c r="A105" s="6"/>
      <c r="B105" s="45"/>
      <c r="C105" s="11"/>
      <c r="D105" s="11"/>
      <c r="E105" s="31"/>
      <c r="P105" s="72"/>
      <c r="Q105" s="2"/>
      <c r="R105" s="2"/>
    </row>
    <row r="106" spans="1:18" x14ac:dyDescent="0.25">
      <c r="A106" s="6"/>
      <c r="B106" s="45" t="s">
        <v>7</v>
      </c>
      <c r="C106" s="11"/>
      <c r="D106" s="11"/>
      <c r="E106" s="31"/>
      <c r="P106" s="72"/>
      <c r="Q106" s="2"/>
      <c r="R106" s="2"/>
    </row>
    <row r="107" spans="1:18" x14ac:dyDescent="0.25">
      <c r="A107" s="6"/>
      <c r="B107" s="44"/>
      <c r="C107" s="11"/>
      <c r="D107" s="11"/>
      <c r="E107" s="31"/>
      <c r="P107" s="72"/>
      <c r="Q107" s="2"/>
      <c r="R107" s="2"/>
    </row>
    <row r="108" spans="1:18" s="10" customFormat="1" ht="60" x14ac:dyDescent="0.25">
      <c r="A108" s="7" t="s">
        <v>9</v>
      </c>
      <c r="B108" s="51" t="s">
        <v>8</v>
      </c>
      <c r="C108" s="6">
        <v>1</v>
      </c>
      <c r="D108" s="7" t="s">
        <v>10</v>
      </c>
      <c r="E108" s="35"/>
      <c r="F108" s="36"/>
      <c r="G108" s="36"/>
      <c r="H108" s="36"/>
      <c r="I108" s="36"/>
      <c r="J108" s="36"/>
      <c r="K108" s="36"/>
      <c r="L108" s="36"/>
      <c r="M108" s="36"/>
      <c r="N108" s="36"/>
      <c r="O108" s="36"/>
      <c r="P108" s="75"/>
      <c r="Q108" s="18" t="s">
        <v>813</v>
      </c>
      <c r="R108" s="18"/>
    </row>
    <row r="109" spans="1:18" x14ac:dyDescent="0.25">
      <c r="A109" s="6"/>
      <c r="B109" s="44"/>
      <c r="C109" s="11"/>
      <c r="D109" s="11"/>
      <c r="E109" s="31"/>
      <c r="P109" s="72"/>
      <c r="Q109" s="2"/>
      <c r="R109" s="2"/>
    </row>
    <row r="110" spans="1:18" x14ac:dyDescent="0.25">
      <c r="A110" s="6"/>
      <c r="B110" s="45" t="s">
        <v>57</v>
      </c>
      <c r="C110" s="11"/>
      <c r="D110" s="11"/>
      <c r="E110" s="31"/>
      <c r="P110" s="72"/>
      <c r="Q110" s="2"/>
      <c r="R110" s="2"/>
    </row>
    <row r="111" spans="1:18" x14ac:dyDescent="0.25">
      <c r="A111" s="6"/>
      <c r="B111" s="45"/>
      <c r="C111" s="11"/>
      <c r="D111" s="11"/>
      <c r="E111" s="31"/>
      <c r="P111" s="72"/>
      <c r="Q111" s="2"/>
      <c r="R111" s="2"/>
    </row>
    <row r="112" spans="1:18" x14ac:dyDescent="0.25">
      <c r="A112" s="6"/>
      <c r="B112" s="45" t="s">
        <v>58</v>
      </c>
      <c r="C112" s="11"/>
      <c r="D112" s="11"/>
      <c r="E112" s="31"/>
      <c r="P112" s="72"/>
      <c r="Q112" s="2"/>
      <c r="R112" s="2"/>
    </row>
    <row r="113" spans="1:18" x14ac:dyDescent="0.25">
      <c r="A113" s="6"/>
      <c r="B113" s="44"/>
      <c r="C113" s="11"/>
      <c r="D113" s="11"/>
      <c r="E113" s="31"/>
      <c r="P113" s="72"/>
      <c r="Q113" s="2"/>
      <c r="R113" s="2"/>
    </row>
    <row r="114" spans="1:18" x14ac:dyDescent="0.25">
      <c r="A114" s="7" t="s">
        <v>16</v>
      </c>
      <c r="B114" s="48" t="s">
        <v>59</v>
      </c>
      <c r="C114" s="11">
        <v>2</v>
      </c>
      <c r="D114" s="12" t="s">
        <v>12</v>
      </c>
      <c r="E114" s="25"/>
      <c r="F114" s="26">
        <f>C114*E114</f>
        <v>0</v>
      </c>
      <c r="G114" s="26">
        <v>11.3</v>
      </c>
      <c r="H114" s="26">
        <f>C114*G114</f>
        <v>22.6</v>
      </c>
      <c r="I114" s="27"/>
      <c r="J114" s="26">
        <f>C114*I114</f>
        <v>0</v>
      </c>
      <c r="K114" s="28">
        <v>8</v>
      </c>
      <c r="L114" s="26">
        <f>C114*K114</f>
        <v>16</v>
      </c>
      <c r="M114" s="26">
        <f>E114+G114+I114+K114</f>
        <v>19.3</v>
      </c>
      <c r="N114" s="26">
        <f>M114*N$2</f>
        <v>2.1230000000000002</v>
      </c>
      <c r="O114" s="26">
        <f>M114+N114</f>
        <v>21.423000000000002</v>
      </c>
      <c r="P114" s="74">
        <f>O114/39</f>
        <v>0.54930769230769239</v>
      </c>
      <c r="Q114" s="39">
        <f>O114+P114</f>
        <v>21.972307692307695</v>
      </c>
      <c r="R114" s="39">
        <f>C114*Q114</f>
        <v>43.944615384615389</v>
      </c>
    </row>
    <row r="115" spans="1:18" x14ac:dyDescent="0.25">
      <c r="A115" s="6"/>
      <c r="B115" s="44"/>
      <c r="C115" s="11"/>
      <c r="D115" s="11"/>
      <c r="E115" s="31"/>
      <c r="P115" s="72"/>
      <c r="Q115" s="2"/>
      <c r="R115" s="2"/>
    </row>
    <row r="116" spans="1:18" x14ac:dyDescent="0.25">
      <c r="A116" s="6"/>
      <c r="B116" s="45" t="s">
        <v>60</v>
      </c>
      <c r="C116" s="11"/>
      <c r="D116" s="11"/>
      <c r="E116" s="31"/>
      <c r="P116" s="72"/>
      <c r="Q116" s="2"/>
      <c r="R116" s="2"/>
    </row>
    <row r="117" spans="1:18" x14ac:dyDescent="0.25">
      <c r="A117" s="6"/>
      <c r="B117" s="44"/>
      <c r="C117" s="11"/>
      <c r="D117" s="11"/>
      <c r="E117" s="31"/>
      <c r="P117" s="72"/>
      <c r="Q117" s="2"/>
      <c r="R117" s="2"/>
    </row>
    <row r="118" spans="1:18" x14ac:dyDescent="0.25">
      <c r="A118" s="7" t="s">
        <v>17</v>
      </c>
      <c r="B118" s="48" t="s">
        <v>61</v>
      </c>
      <c r="C118" s="11">
        <v>1</v>
      </c>
      <c r="D118" s="12" t="s">
        <v>12</v>
      </c>
      <c r="E118" s="25"/>
      <c r="F118" s="26">
        <f>C118*E118</f>
        <v>0</v>
      </c>
      <c r="G118" s="26">
        <v>535.69000000000005</v>
      </c>
      <c r="H118" s="26">
        <f>C118*G118</f>
        <v>535.69000000000005</v>
      </c>
      <c r="I118" s="27"/>
      <c r="J118" s="26">
        <f>C118*I118</f>
        <v>0</v>
      </c>
      <c r="K118" s="28">
        <v>72</v>
      </c>
      <c r="L118" s="26">
        <f>C118*K118</f>
        <v>72</v>
      </c>
      <c r="M118" s="26">
        <f>E118+G118+I118+K118</f>
        <v>607.69000000000005</v>
      </c>
      <c r="N118" s="26">
        <f>M118*N$2</f>
        <v>66.8459</v>
      </c>
      <c r="O118" s="26">
        <f>M118+N118</f>
        <v>674.53590000000008</v>
      </c>
      <c r="P118" s="74">
        <f>O118/39</f>
        <v>17.295792307692309</v>
      </c>
      <c r="Q118" s="39">
        <f>O118+P118</f>
        <v>691.83169230769238</v>
      </c>
      <c r="R118" s="39">
        <f>C118*Q118</f>
        <v>691.83169230769238</v>
      </c>
    </row>
    <row r="119" spans="1:18" x14ac:dyDescent="0.25">
      <c r="A119" s="6"/>
      <c r="B119" s="44"/>
      <c r="C119" s="11"/>
      <c r="D119" s="11"/>
      <c r="E119" s="31"/>
      <c r="P119" s="72"/>
      <c r="Q119" s="2"/>
      <c r="R119" s="2"/>
    </row>
    <row r="120" spans="1:18" x14ac:dyDescent="0.25">
      <c r="A120" s="6"/>
      <c r="B120" s="45" t="s">
        <v>62</v>
      </c>
      <c r="C120" s="11"/>
      <c r="D120" s="11"/>
      <c r="E120" s="31"/>
      <c r="P120" s="72"/>
      <c r="Q120" s="2"/>
      <c r="R120" s="2"/>
    </row>
    <row r="121" spans="1:18" x14ac:dyDescent="0.25">
      <c r="A121" s="6"/>
      <c r="B121" s="44"/>
      <c r="C121" s="11"/>
      <c r="D121" s="11"/>
      <c r="E121" s="31"/>
      <c r="P121" s="72"/>
      <c r="Q121" s="2"/>
      <c r="R121" s="2"/>
    </row>
    <row r="122" spans="1:18" ht="30" x14ac:dyDescent="0.25">
      <c r="A122" s="7" t="s">
        <v>18</v>
      </c>
      <c r="B122" s="48" t="s">
        <v>63</v>
      </c>
      <c r="C122" s="11">
        <v>2</v>
      </c>
      <c r="D122" s="12" t="s">
        <v>12</v>
      </c>
      <c r="E122" s="25"/>
      <c r="F122" s="26">
        <f>C122*E122</f>
        <v>0</v>
      </c>
      <c r="G122" s="26">
        <v>107.06</v>
      </c>
      <c r="H122" s="26">
        <f>C122*G122</f>
        <v>214.12</v>
      </c>
      <c r="I122" s="27"/>
      <c r="J122" s="26">
        <f>C122*I122</f>
        <v>0</v>
      </c>
      <c r="K122" s="28">
        <v>8</v>
      </c>
      <c r="L122" s="26">
        <f>C122*K122</f>
        <v>16</v>
      </c>
      <c r="M122" s="26">
        <f>E122+G122+I122+K122</f>
        <v>115.06</v>
      </c>
      <c r="N122" s="26">
        <f>M122*N$2</f>
        <v>12.656600000000001</v>
      </c>
      <c r="O122" s="26">
        <f>M122+N122</f>
        <v>127.7166</v>
      </c>
      <c r="P122" s="74">
        <f>O122/39</f>
        <v>3.2747846153846152</v>
      </c>
      <c r="Q122" s="39">
        <f>O122+P122</f>
        <v>130.99138461538462</v>
      </c>
      <c r="R122" s="39">
        <f>C122*Q122</f>
        <v>261.98276923076924</v>
      </c>
    </row>
    <row r="123" spans="1:18" x14ac:dyDescent="0.25">
      <c r="A123" s="6"/>
      <c r="B123" s="44"/>
      <c r="C123" s="11"/>
      <c r="D123" s="11"/>
      <c r="E123" s="31"/>
      <c r="P123" s="72"/>
      <c r="Q123" s="2"/>
      <c r="R123" s="2"/>
    </row>
    <row r="124" spans="1:18" x14ac:dyDescent="0.25">
      <c r="A124" s="6"/>
      <c r="B124" s="45" t="s">
        <v>64</v>
      </c>
      <c r="C124" s="11"/>
      <c r="D124" s="11"/>
      <c r="E124" s="31"/>
      <c r="P124" s="72"/>
      <c r="Q124" s="2"/>
      <c r="R124" s="2"/>
    </row>
    <row r="125" spans="1:18" x14ac:dyDescent="0.25">
      <c r="A125" s="6"/>
      <c r="B125" s="44"/>
      <c r="C125" s="11"/>
      <c r="D125" s="11"/>
      <c r="E125" s="31"/>
      <c r="P125" s="72"/>
      <c r="Q125" s="2"/>
      <c r="R125" s="2"/>
    </row>
    <row r="126" spans="1:18" ht="30" x14ac:dyDescent="0.25">
      <c r="A126" s="8" t="s">
        <v>38</v>
      </c>
      <c r="B126" s="49" t="s">
        <v>65</v>
      </c>
      <c r="C126" s="13">
        <v>2</v>
      </c>
      <c r="D126" s="14" t="s">
        <v>12</v>
      </c>
      <c r="E126" s="25"/>
      <c r="F126" s="26">
        <f>C126*E126</f>
        <v>0</v>
      </c>
      <c r="G126" s="26">
        <v>63.69</v>
      </c>
      <c r="H126" s="26">
        <f>C126*G126</f>
        <v>127.38</v>
      </c>
      <c r="I126" s="27"/>
      <c r="J126" s="26">
        <f>C126*I126</f>
        <v>0</v>
      </c>
      <c r="K126" s="28">
        <v>8</v>
      </c>
      <c r="L126" s="26">
        <f>C126*K126</f>
        <v>16</v>
      </c>
      <c r="M126" s="26">
        <f>E126+G126+I126+K126</f>
        <v>71.69</v>
      </c>
      <c r="N126" s="26">
        <f>M126*N$2</f>
        <v>7.8858999999999995</v>
      </c>
      <c r="O126" s="26">
        <f>M126+N126</f>
        <v>79.57589999999999</v>
      </c>
      <c r="P126" s="74">
        <f>O126/39</f>
        <v>2.0404076923076921</v>
      </c>
      <c r="Q126" s="39">
        <f>O126+P126</f>
        <v>81.616307692307686</v>
      </c>
      <c r="R126" s="39">
        <f>C126*Q126</f>
        <v>163.23261538461537</v>
      </c>
    </row>
    <row r="127" spans="1:18" x14ac:dyDescent="0.25">
      <c r="A127" s="6"/>
      <c r="B127" s="44"/>
      <c r="C127" s="11"/>
      <c r="D127" s="11"/>
      <c r="E127" s="31"/>
      <c r="P127" s="72"/>
      <c r="Q127" s="2"/>
      <c r="R127" s="2"/>
    </row>
    <row r="128" spans="1:18" x14ac:dyDescent="0.25">
      <c r="A128" s="6"/>
      <c r="B128" s="46" t="s">
        <v>66</v>
      </c>
      <c r="C128" s="11"/>
      <c r="D128" s="11"/>
      <c r="E128" s="31"/>
      <c r="P128" s="72"/>
      <c r="Q128" s="2"/>
      <c r="R128" s="4"/>
    </row>
    <row r="129" spans="1:18" x14ac:dyDescent="0.25">
      <c r="A129" s="9"/>
      <c r="B129" s="47"/>
      <c r="C129" s="13"/>
      <c r="D129" s="13"/>
      <c r="E129" s="31"/>
      <c r="P129" s="72"/>
      <c r="Q129" s="2"/>
      <c r="R129" s="2"/>
    </row>
    <row r="130" spans="1:18" x14ac:dyDescent="0.25">
      <c r="A130" s="6"/>
      <c r="B130" s="44"/>
      <c r="C130" s="11"/>
      <c r="D130" s="11"/>
      <c r="E130" s="31"/>
      <c r="P130" s="72"/>
      <c r="Q130" s="2"/>
      <c r="R130" s="2"/>
    </row>
    <row r="131" spans="1:18" x14ac:dyDescent="0.25">
      <c r="A131" s="6"/>
      <c r="B131" s="45" t="s">
        <v>67</v>
      </c>
      <c r="C131" s="11"/>
      <c r="D131" s="11"/>
      <c r="E131" s="31"/>
      <c r="P131" s="72"/>
      <c r="Q131" s="2"/>
      <c r="R131" s="2"/>
    </row>
    <row r="132" spans="1:18" x14ac:dyDescent="0.25">
      <c r="A132" s="6"/>
      <c r="B132" s="44"/>
      <c r="C132" s="11"/>
      <c r="D132" s="11"/>
      <c r="E132" s="31"/>
      <c r="P132" s="72"/>
      <c r="Q132" s="2"/>
      <c r="R132" s="2"/>
    </row>
    <row r="133" spans="1:18" x14ac:dyDescent="0.25">
      <c r="A133" s="7" t="s">
        <v>9</v>
      </c>
      <c r="B133" s="48" t="s">
        <v>68</v>
      </c>
      <c r="C133" s="11">
        <v>3</v>
      </c>
      <c r="D133" s="12" t="s">
        <v>12</v>
      </c>
      <c r="E133" s="25"/>
      <c r="F133" s="26">
        <f>C133*E133</f>
        <v>0</v>
      </c>
      <c r="G133" s="26"/>
      <c r="H133" s="26">
        <f>C133*G133</f>
        <v>0</v>
      </c>
      <c r="I133" s="40"/>
      <c r="J133" s="26">
        <f>C133*I133</f>
        <v>0</v>
      </c>
      <c r="K133" s="28"/>
      <c r="L133" s="26">
        <f>C133*K133</f>
        <v>0</v>
      </c>
      <c r="M133" s="26">
        <f>E133+G133+I133+K133</f>
        <v>0</v>
      </c>
      <c r="N133" s="26">
        <f>M133*N$2</f>
        <v>0</v>
      </c>
      <c r="O133" s="26">
        <f>M133+N133</f>
        <v>0</v>
      </c>
      <c r="P133" s="74">
        <f>O133/39</f>
        <v>0</v>
      </c>
      <c r="Q133" s="41" t="s">
        <v>828</v>
      </c>
      <c r="R133" s="39"/>
    </row>
    <row r="134" spans="1:18" x14ac:dyDescent="0.25">
      <c r="A134" s="6"/>
      <c r="B134" s="44"/>
      <c r="C134" s="11"/>
      <c r="D134" s="11"/>
      <c r="E134" s="31"/>
      <c r="P134" s="72"/>
      <c r="Q134" s="2"/>
      <c r="R134" s="2"/>
    </row>
    <row r="135" spans="1:18" x14ac:dyDescent="0.25">
      <c r="A135" s="6"/>
      <c r="B135" s="45" t="s">
        <v>69</v>
      </c>
      <c r="C135" s="11"/>
      <c r="D135" s="11"/>
      <c r="E135" s="31"/>
      <c r="P135" s="72"/>
      <c r="Q135" s="2"/>
      <c r="R135" s="2"/>
    </row>
    <row r="136" spans="1:18" x14ac:dyDescent="0.25">
      <c r="A136" s="6"/>
      <c r="B136" s="44"/>
      <c r="C136" s="11"/>
      <c r="D136" s="11"/>
      <c r="E136" s="31"/>
      <c r="P136" s="72"/>
      <c r="Q136" s="2"/>
      <c r="R136" s="2"/>
    </row>
    <row r="137" spans="1:18" x14ac:dyDescent="0.25">
      <c r="A137" s="7" t="s">
        <v>19</v>
      </c>
      <c r="B137" s="48" t="s">
        <v>70</v>
      </c>
      <c r="C137" s="11">
        <v>2</v>
      </c>
      <c r="D137" s="12" t="s">
        <v>12</v>
      </c>
      <c r="E137" s="25"/>
      <c r="F137" s="26">
        <f>C137*E137</f>
        <v>0</v>
      </c>
      <c r="G137" s="26"/>
      <c r="H137" s="26">
        <f>C137*G137</f>
        <v>0</v>
      </c>
      <c r="I137" s="40">
        <v>182</v>
      </c>
      <c r="J137" s="26">
        <f>C137*I137</f>
        <v>364</v>
      </c>
      <c r="K137" s="28"/>
      <c r="L137" s="26">
        <f>C137*K137</f>
        <v>0</v>
      </c>
      <c r="M137" s="26">
        <f>E137+G137+I137+K137</f>
        <v>182</v>
      </c>
      <c r="N137" s="26">
        <f>M137*N$2</f>
        <v>20.02</v>
      </c>
      <c r="O137" s="26">
        <f>M137+N137</f>
        <v>202.02</v>
      </c>
      <c r="P137" s="74">
        <f>O137/39</f>
        <v>5.1800000000000006</v>
      </c>
      <c r="Q137" s="39">
        <f>O137+P137</f>
        <v>207.20000000000002</v>
      </c>
      <c r="R137" s="39">
        <f>C137*Q137</f>
        <v>414.40000000000003</v>
      </c>
    </row>
    <row r="138" spans="1:18" x14ac:dyDescent="0.25">
      <c r="A138" s="6"/>
      <c r="B138" s="44"/>
      <c r="C138" s="11"/>
      <c r="D138" s="11"/>
      <c r="E138" s="31"/>
      <c r="P138" s="72"/>
      <c r="Q138" s="2"/>
      <c r="R138" s="2"/>
    </row>
    <row r="139" spans="1:18" x14ac:dyDescent="0.25">
      <c r="A139" s="6"/>
      <c r="B139" s="45" t="s">
        <v>71</v>
      </c>
      <c r="C139" s="11"/>
      <c r="D139" s="11"/>
      <c r="E139" s="31"/>
      <c r="P139" s="72"/>
      <c r="Q139" s="2"/>
      <c r="R139" s="2"/>
    </row>
    <row r="140" spans="1:18" x14ac:dyDescent="0.25">
      <c r="A140" s="6"/>
      <c r="B140" s="44"/>
      <c r="C140" s="11"/>
      <c r="D140" s="11"/>
      <c r="E140" s="31"/>
      <c r="P140" s="72"/>
      <c r="Q140" s="2"/>
      <c r="R140" s="2"/>
    </row>
    <row r="141" spans="1:18" x14ac:dyDescent="0.25">
      <c r="A141" s="8" t="s">
        <v>11</v>
      </c>
      <c r="B141" s="49" t="s">
        <v>72</v>
      </c>
      <c r="C141" s="13">
        <v>1</v>
      </c>
      <c r="D141" s="14" t="s">
        <v>12</v>
      </c>
      <c r="E141" s="25">
        <f>K141/16*5</f>
        <v>5</v>
      </c>
      <c r="F141" s="26">
        <f>C141*E141</f>
        <v>5</v>
      </c>
      <c r="G141" s="26"/>
      <c r="H141" s="26">
        <f>C141*G141</f>
        <v>0</v>
      </c>
      <c r="I141" s="40">
        <v>213.24</v>
      </c>
      <c r="J141" s="26">
        <f>C141*I141</f>
        <v>213.24</v>
      </c>
      <c r="K141" s="28">
        <v>16</v>
      </c>
      <c r="L141" s="26">
        <f>C141*K141</f>
        <v>16</v>
      </c>
      <c r="M141" s="26">
        <f>E141+G141+I141+K141</f>
        <v>234.24</v>
      </c>
      <c r="N141" s="26">
        <f>M141*N$2</f>
        <v>25.766400000000001</v>
      </c>
      <c r="O141" s="26">
        <f>M141+N141</f>
        <v>260.00639999999999</v>
      </c>
      <c r="P141" s="74">
        <f>O141/39</f>
        <v>6.6668307692307689</v>
      </c>
      <c r="Q141" s="39">
        <f>O141+P141</f>
        <v>266.67323076923077</v>
      </c>
      <c r="R141" s="39">
        <f>C141*Q141</f>
        <v>266.67323076923077</v>
      </c>
    </row>
    <row r="142" spans="1:18" x14ac:dyDescent="0.25">
      <c r="A142" s="6"/>
      <c r="B142" s="44"/>
      <c r="C142" s="11"/>
      <c r="D142" s="11"/>
      <c r="E142" s="31"/>
      <c r="P142" s="72"/>
      <c r="Q142" s="2"/>
      <c r="R142" s="2"/>
    </row>
    <row r="143" spans="1:18" x14ac:dyDescent="0.25">
      <c r="A143" s="6"/>
      <c r="B143" s="46" t="s">
        <v>73</v>
      </c>
      <c r="C143" s="11"/>
      <c r="D143" s="11"/>
      <c r="E143" s="31"/>
      <c r="P143" s="72"/>
      <c r="Q143" s="2"/>
      <c r="R143" s="4"/>
    </row>
    <row r="144" spans="1:18" x14ac:dyDescent="0.25">
      <c r="A144" s="9"/>
      <c r="B144" s="47"/>
      <c r="C144" s="13"/>
      <c r="D144" s="13"/>
      <c r="E144" s="31"/>
      <c r="P144" s="72"/>
      <c r="Q144" s="2"/>
      <c r="R144" s="2"/>
    </row>
    <row r="145" spans="1:18" x14ac:dyDescent="0.25">
      <c r="A145" s="6"/>
      <c r="B145" s="44"/>
      <c r="C145" s="11"/>
      <c r="D145" s="11"/>
      <c r="E145" s="31"/>
      <c r="P145" s="72"/>
      <c r="Q145" s="2"/>
      <c r="R145" s="2"/>
    </row>
    <row r="146" spans="1:18" ht="30" x14ac:dyDescent="0.25">
      <c r="A146" s="6"/>
      <c r="B146" s="45" t="s">
        <v>786</v>
      </c>
      <c r="C146" s="11"/>
      <c r="D146" s="11"/>
      <c r="E146" s="31"/>
      <c r="P146" s="72"/>
      <c r="Q146" s="2"/>
      <c r="R146" s="2"/>
    </row>
    <row r="147" spans="1:18" x14ac:dyDescent="0.25">
      <c r="A147" s="6"/>
      <c r="B147" s="44"/>
      <c r="C147" s="11"/>
      <c r="D147" s="11"/>
      <c r="E147" s="31"/>
      <c r="P147" s="72"/>
      <c r="Q147" s="2"/>
      <c r="R147" s="2"/>
    </row>
    <row r="148" spans="1:18" x14ac:dyDescent="0.25">
      <c r="A148" s="6"/>
      <c r="B148" s="45" t="s">
        <v>74</v>
      </c>
      <c r="C148" s="11"/>
      <c r="D148" s="11"/>
      <c r="E148" s="31"/>
      <c r="P148" s="72"/>
      <c r="Q148" s="2"/>
      <c r="R148" s="2"/>
    </row>
    <row r="149" spans="1:18" x14ac:dyDescent="0.25">
      <c r="A149" s="6"/>
      <c r="B149" s="45"/>
      <c r="C149" s="11"/>
      <c r="D149" s="11"/>
      <c r="E149" s="31"/>
      <c r="P149" s="72"/>
      <c r="Q149" s="2"/>
      <c r="R149" s="2"/>
    </row>
    <row r="150" spans="1:18" x14ac:dyDescent="0.25">
      <c r="A150" s="6"/>
      <c r="B150" s="45" t="s">
        <v>5</v>
      </c>
      <c r="C150" s="11"/>
      <c r="D150" s="11"/>
      <c r="E150" s="31"/>
      <c r="P150" s="72"/>
      <c r="Q150" s="2"/>
      <c r="R150" s="2"/>
    </row>
    <row r="151" spans="1:18" x14ac:dyDescent="0.25">
      <c r="A151" s="6"/>
      <c r="B151" s="45"/>
      <c r="C151" s="11"/>
      <c r="D151" s="11"/>
      <c r="E151" s="31"/>
      <c r="P151" s="72"/>
      <c r="Q151" s="2"/>
      <c r="R151" s="2"/>
    </row>
    <row r="152" spans="1:18" x14ac:dyDescent="0.25">
      <c r="A152" s="6"/>
      <c r="B152" s="45" t="s">
        <v>45</v>
      </c>
      <c r="C152" s="11"/>
      <c r="D152" s="11"/>
      <c r="E152" s="31"/>
      <c r="P152" s="72"/>
      <c r="Q152" s="2"/>
      <c r="R152" s="2"/>
    </row>
    <row r="153" spans="1:18" x14ac:dyDescent="0.25">
      <c r="A153" s="6"/>
      <c r="B153" s="45"/>
      <c r="C153" s="11"/>
      <c r="D153" s="11"/>
      <c r="E153" s="31"/>
      <c r="P153" s="72"/>
      <c r="Q153" s="2"/>
      <c r="R153" s="2"/>
    </row>
    <row r="154" spans="1:18" ht="30" x14ac:dyDescent="0.25">
      <c r="A154" s="6"/>
      <c r="B154" s="45" t="s">
        <v>75</v>
      </c>
      <c r="C154" s="11"/>
      <c r="D154" s="11"/>
      <c r="E154" s="31"/>
      <c r="P154" s="72"/>
      <c r="Q154" s="2"/>
      <c r="R154" s="2"/>
    </row>
    <row r="155" spans="1:18" x14ac:dyDescent="0.25">
      <c r="A155" s="6"/>
      <c r="B155" s="45"/>
      <c r="C155" s="11"/>
      <c r="D155" s="11"/>
      <c r="E155" s="31"/>
      <c r="P155" s="72"/>
      <c r="Q155" s="2"/>
      <c r="R155" s="2"/>
    </row>
    <row r="156" spans="1:18" ht="75" x14ac:dyDescent="0.25">
      <c r="A156" s="6"/>
      <c r="B156" s="45" t="s">
        <v>76</v>
      </c>
      <c r="C156" s="11"/>
      <c r="D156" s="11"/>
      <c r="E156" s="31"/>
      <c r="P156" s="72"/>
      <c r="Q156" s="2"/>
      <c r="R156" s="2"/>
    </row>
    <row r="157" spans="1:18" x14ac:dyDescent="0.25">
      <c r="A157" s="6"/>
      <c r="B157" s="45"/>
      <c r="C157" s="11"/>
      <c r="D157" s="11"/>
      <c r="E157" s="31"/>
      <c r="P157" s="72"/>
      <c r="Q157" s="2"/>
      <c r="R157" s="2"/>
    </row>
    <row r="158" spans="1:18" ht="75" x14ac:dyDescent="0.25">
      <c r="A158" s="6"/>
      <c r="B158" s="45" t="s">
        <v>77</v>
      </c>
      <c r="C158" s="11"/>
      <c r="D158" s="11"/>
      <c r="E158" s="31"/>
      <c r="P158" s="72"/>
      <c r="Q158" s="2"/>
      <c r="R158" s="2"/>
    </row>
    <row r="159" spans="1:18" x14ac:dyDescent="0.25">
      <c r="A159" s="6"/>
      <c r="B159" s="45"/>
      <c r="C159" s="11"/>
      <c r="D159" s="11"/>
      <c r="E159" s="31"/>
      <c r="P159" s="72"/>
      <c r="Q159" s="2"/>
      <c r="R159" s="2"/>
    </row>
    <row r="160" spans="1:18" ht="45" x14ac:dyDescent="0.25">
      <c r="A160" s="6"/>
      <c r="B160" s="45" t="s">
        <v>78</v>
      </c>
      <c r="C160" s="11"/>
      <c r="D160" s="11"/>
      <c r="E160" s="31"/>
      <c r="P160" s="72"/>
      <c r="Q160" s="2"/>
      <c r="R160" s="2"/>
    </row>
    <row r="161" spans="1:18" x14ac:dyDescent="0.25">
      <c r="A161" s="6"/>
      <c r="B161" s="45"/>
      <c r="C161" s="11"/>
      <c r="D161" s="11"/>
      <c r="E161" s="31"/>
      <c r="P161" s="72"/>
      <c r="Q161" s="2"/>
      <c r="R161" s="2"/>
    </row>
    <row r="162" spans="1:18" x14ac:dyDescent="0.25">
      <c r="A162" s="6"/>
      <c r="B162" s="45" t="s">
        <v>6</v>
      </c>
      <c r="C162" s="11"/>
      <c r="D162" s="11"/>
      <c r="E162" s="31"/>
      <c r="P162" s="72"/>
      <c r="Q162" s="2"/>
      <c r="R162" s="2"/>
    </row>
    <row r="163" spans="1:18" x14ac:dyDescent="0.25">
      <c r="A163" s="6"/>
      <c r="B163" s="45"/>
      <c r="C163" s="11"/>
      <c r="D163" s="11"/>
      <c r="E163" s="31"/>
      <c r="P163" s="72"/>
      <c r="Q163" s="2"/>
      <c r="R163" s="2"/>
    </row>
    <row r="164" spans="1:18" x14ac:dyDescent="0.25">
      <c r="A164" s="6"/>
      <c r="B164" s="45" t="s">
        <v>7</v>
      </c>
      <c r="C164" s="11"/>
      <c r="D164" s="11"/>
      <c r="E164" s="31"/>
      <c r="P164" s="72"/>
      <c r="Q164" s="2"/>
      <c r="R164" s="2"/>
    </row>
    <row r="165" spans="1:18" x14ac:dyDescent="0.25">
      <c r="A165" s="6"/>
      <c r="B165" s="44"/>
      <c r="C165" s="11"/>
      <c r="D165" s="11"/>
      <c r="E165" s="31"/>
      <c r="P165" s="72"/>
      <c r="Q165" s="2"/>
      <c r="R165" s="2"/>
    </row>
    <row r="166" spans="1:18" ht="60" x14ac:dyDescent="0.25">
      <c r="A166" s="7" t="s">
        <v>9</v>
      </c>
      <c r="B166" s="48" t="s">
        <v>8</v>
      </c>
      <c r="C166" s="11">
        <v>1</v>
      </c>
      <c r="D166" s="12" t="s">
        <v>10</v>
      </c>
      <c r="E166" s="33"/>
      <c r="F166" s="34"/>
      <c r="G166" s="34"/>
      <c r="H166" s="34"/>
      <c r="I166" s="34"/>
      <c r="J166" s="34"/>
      <c r="K166" s="34"/>
      <c r="L166" s="34"/>
      <c r="M166" s="34"/>
      <c r="N166" s="34"/>
      <c r="O166" s="34"/>
      <c r="P166" s="73"/>
      <c r="Q166" s="18" t="s">
        <v>813</v>
      </c>
      <c r="R166" s="18"/>
    </row>
    <row r="167" spans="1:18" x14ac:dyDescent="0.25">
      <c r="A167" s="6"/>
      <c r="B167" s="44"/>
      <c r="C167" s="11"/>
      <c r="D167" s="11"/>
      <c r="E167" s="31"/>
      <c r="P167" s="72"/>
      <c r="Q167" s="2"/>
      <c r="R167" s="2"/>
    </row>
    <row r="168" spans="1:18" ht="90" x14ac:dyDescent="0.25">
      <c r="A168" s="6"/>
      <c r="B168" s="45" t="s">
        <v>79</v>
      </c>
      <c r="C168" s="11"/>
      <c r="D168" s="11"/>
      <c r="E168" s="31"/>
      <c r="P168" s="72"/>
      <c r="Q168" s="2"/>
      <c r="R168" s="2"/>
    </row>
    <row r="169" spans="1:18" x14ac:dyDescent="0.25">
      <c r="A169" s="6"/>
      <c r="B169" s="44"/>
      <c r="C169" s="11"/>
      <c r="D169" s="11"/>
      <c r="E169" s="31"/>
      <c r="P169" s="72"/>
      <c r="Q169" s="2"/>
      <c r="R169" s="2"/>
    </row>
    <row r="170" spans="1:18" x14ac:dyDescent="0.25">
      <c r="A170" s="8" t="s">
        <v>13</v>
      </c>
      <c r="B170" s="49" t="s">
        <v>80</v>
      </c>
      <c r="C170" s="13">
        <v>3</v>
      </c>
      <c r="D170" s="14" t="s">
        <v>12</v>
      </c>
      <c r="E170" s="33"/>
      <c r="F170" s="34"/>
      <c r="G170" s="34"/>
      <c r="H170" s="34"/>
      <c r="I170" s="34"/>
      <c r="J170" s="34"/>
      <c r="K170" s="34"/>
      <c r="L170" s="34"/>
      <c r="M170" s="34"/>
      <c r="N170" s="34"/>
      <c r="O170" s="34"/>
      <c r="P170" s="73"/>
      <c r="Q170" s="17" t="s">
        <v>814</v>
      </c>
      <c r="R170" s="2"/>
    </row>
    <row r="171" spans="1:18" x14ac:dyDescent="0.25">
      <c r="A171" s="6"/>
      <c r="B171" s="44"/>
      <c r="C171" s="11"/>
      <c r="D171" s="11"/>
      <c r="E171" s="31"/>
      <c r="P171" s="72"/>
      <c r="Q171" s="2"/>
      <c r="R171" s="2"/>
    </row>
    <row r="172" spans="1:18" x14ac:dyDescent="0.25">
      <c r="A172" s="6"/>
      <c r="B172" s="46" t="s">
        <v>81</v>
      </c>
      <c r="C172" s="11"/>
      <c r="D172" s="11"/>
      <c r="E172" s="31"/>
      <c r="P172" s="72"/>
      <c r="Q172" s="2"/>
      <c r="R172" s="4"/>
    </row>
    <row r="173" spans="1:18" x14ac:dyDescent="0.25">
      <c r="A173" s="9"/>
      <c r="B173" s="47"/>
      <c r="C173" s="13"/>
      <c r="D173" s="13"/>
      <c r="E173" s="31"/>
      <c r="P173" s="72"/>
      <c r="Q173" s="2"/>
      <c r="R173" s="2"/>
    </row>
    <row r="174" spans="1:18" x14ac:dyDescent="0.25">
      <c r="A174" s="6"/>
      <c r="B174" s="44"/>
      <c r="C174" s="11"/>
      <c r="D174" s="11"/>
      <c r="E174" s="31"/>
      <c r="P174" s="72"/>
      <c r="Q174" s="2"/>
      <c r="R174" s="2"/>
    </row>
    <row r="175" spans="1:18" ht="90" x14ac:dyDescent="0.25">
      <c r="A175" s="6"/>
      <c r="B175" s="45" t="s">
        <v>82</v>
      </c>
      <c r="C175" s="11"/>
      <c r="D175" s="11"/>
      <c r="E175" s="31"/>
      <c r="P175" s="72"/>
      <c r="Q175" s="2"/>
      <c r="R175" s="2"/>
    </row>
    <row r="176" spans="1:18" x14ac:dyDescent="0.25">
      <c r="A176" s="6"/>
      <c r="B176" s="44"/>
      <c r="C176" s="11"/>
      <c r="D176" s="11"/>
      <c r="E176" s="31"/>
      <c r="P176" s="72"/>
      <c r="Q176" s="2"/>
      <c r="R176" s="2"/>
    </row>
    <row r="177" spans="1:18" x14ac:dyDescent="0.25">
      <c r="A177" s="7" t="s">
        <v>11</v>
      </c>
      <c r="B177" s="48" t="s">
        <v>80</v>
      </c>
      <c r="C177" s="11">
        <v>3</v>
      </c>
      <c r="D177" s="12" t="s">
        <v>12</v>
      </c>
      <c r="E177" s="33"/>
      <c r="F177" s="34"/>
      <c r="G177" s="34"/>
      <c r="H177" s="34"/>
      <c r="I177" s="34"/>
      <c r="J177" s="34"/>
      <c r="K177" s="34"/>
      <c r="L177" s="34"/>
      <c r="M177" s="34"/>
      <c r="N177" s="34"/>
      <c r="O177" s="34"/>
      <c r="P177" s="73"/>
      <c r="Q177" s="17" t="s">
        <v>814</v>
      </c>
      <c r="R177" s="2"/>
    </row>
    <row r="178" spans="1:18" x14ac:dyDescent="0.25">
      <c r="A178" s="6"/>
      <c r="B178" s="44"/>
      <c r="C178" s="11"/>
      <c r="D178" s="11"/>
      <c r="E178" s="31"/>
      <c r="P178" s="72"/>
      <c r="Q178" s="2"/>
      <c r="R178" s="2"/>
    </row>
    <row r="179" spans="1:18" x14ac:dyDescent="0.25">
      <c r="A179" s="8" t="s">
        <v>15</v>
      </c>
      <c r="B179" s="49" t="s">
        <v>80</v>
      </c>
      <c r="C179" s="13">
        <v>3</v>
      </c>
      <c r="D179" s="14" t="s">
        <v>12</v>
      </c>
      <c r="E179" s="33"/>
      <c r="F179" s="34"/>
      <c r="G179" s="34"/>
      <c r="H179" s="34"/>
      <c r="I179" s="34"/>
      <c r="J179" s="34"/>
      <c r="K179" s="34"/>
      <c r="L179" s="34"/>
      <c r="M179" s="34"/>
      <c r="N179" s="34"/>
      <c r="O179" s="34"/>
      <c r="P179" s="73"/>
      <c r="Q179" s="17" t="s">
        <v>814</v>
      </c>
      <c r="R179" s="2"/>
    </row>
    <row r="180" spans="1:18" x14ac:dyDescent="0.25">
      <c r="A180" s="6"/>
      <c r="B180" s="44"/>
      <c r="C180" s="11"/>
      <c r="D180" s="11"/>
      <c r="E180" s="31"/>
      <c r="P180" s="72"/>
      <c r="Q180" s="2"/>
      <c r="R180" s="2"/>
    </row>
    <row r="181" spans="1:18" x14ac:dyDescent="0.25">
      <c r="A181" s="6"/>
      <c r="B181" s="46" t="s">
        <v>83</v>
      </c>
      <c r="C181" s="11"/>
      <c r="D181" s="11"/>
      <c r="E181" s="31"/>
      <c r="P181" s="72"/>
      <c r="Q181" s="2"/>
      <c r="R181" s="4"/>
    </row>
    <row r="182" spans="1:18" x14ac:dyDescent="0.25">
      <c r="A182" s="9"/>
      <c r="B182" s="47"/>
      <c r="C182" s="13"/>
      <c r="D182" s="13"/>
      <c r="E182" s="31"/>
      <c r="P182" s="72"/>
      <c r="Q182" s="2"/>
      <c r="R182" s="2"/>
    </row>
    <row r="183" spans="1:18" x14ac:dyDescent="0.25">
      <c r="A183" s="6"/>
      <c r="B183" s="44"/>
      <c r="C183" s="11"/>
      <c r="D183" s="11"/>
      <c r="E183" s="31"/>
      <c r="P183" s="72"/>
      <c r="Q183" s="2"/>
      <c r="R183" s="2"/>
    </row>
    <row r="184" spans="1:18" ht="30" x14ac:dyDescent="0.25">
      <c r="A184" s="6"/>
      <c r="B184" s="45" t="s">
        <v>787</v>
      </c>
      <c r="C184" s="11"/>
      <c r="D184" s="11"/>
      <c r="E184" s="31"/>
      <c r="P184" s="72"/>
      <c r="Q184" s="2"/>
      <c r="R184" s="2"/>
    </row>
    <row r="185" spans="1:18" x14ac:dyDescent="0.25">
      <c r="A185" s="6"/>
      <c r="B185" s="44"/>
      <c r="C185" s="11"/>
      <c r="D185" s="11"/>
      <c r="E185" s="31"/>
      <c r="P185" s="72"/>
      <c r="Q185" s="2"/>
      <c r="R185" s="2"/>
    </row>
    <row r="186" spans="1:18" x14ac:dyDescent="0.25">
      <c r="A186" s="6"/>
      <c r="B186" s="45" t="s">
        <v>84</v>
      </c>
      <c r="C186" s="11"/>
      <c r="D186" s="11"/>
      <c r="E186" s="31"/>
      <c r="P186" s="72"/>
      <c r="Q186" s="2"/>
      <c r="R186" s="2"/>
    </row>
    <row r="187" spans="1:18" x14ac:dyDescent="0.25">
      <c r="A187" s="6"/>
      <c r="B187" s="45"/>
      <c r="C187" s="11"/>
      <c r="D187" s="11"/>
      <c r="E187" s="31"/>
      <c r="P187" s="72"/>
      <c r="Q187" s="2"/>
      <c r="R187" s="2"/>
    </row>
    <row r="188" spans="1:18" x14ac:dyDescent="0.25">
      <c r="A188" s="6"/>
      <c r="B188" s="45" t="s">
        <v>5</v>
      </c>
      <c r="C188" s="11"/>
      <c r="D188" s="11"/>
      <c r="E188" s="31"/>
      <c r="P188" s="72"/>
      <c r="Q188" s="2"/>
      <c r="R188" s="2"/>
    </row>
    <row r="189" spans="1:18" x14ac:dyDescent="0.25">
      <c r="A189" s="6"/>
      <c r="B189" s="45"/>
      <c r="C189" s="11"/>
      <c r="D189" s="11"/>
      <c r="E189" s="31"/>
      <c r="P189" s="72"/>
      <c r="Q189" s="2"/>
      <c r="R189" s="2"/>
    </row>
    <row r="190" spans="1:18" x14ac:dyDescent="0.25">
      <c r="A190" s="6"/>
      <c r="B190" s="45" t="s">
        <v>45</v>
      </c>
      <c r="C190" s="11"/>
      <c r="D190" s="11"/>
      <c r="E190" s="31"/>
      <c r="P190" s="72"/>
      <c r="Q190" s="2"/>
      <c r="R190" s="2"/>
    </row>
    <row r="191" spans="1:18" x14ac:dyDescent="0.25">
      <c r="A191" s="6"/>
      <c r="B191" s="45"/>
      <c r="C191" s="11"/>
      <c r="D191" s="11"/>
      <c r="E191" s="31"/>
      <c r="P191" s="72"/>
      <c r="Q191" s="2"/>
      <c r="R191" s="2"/>
    </row>
    <row r="192" spans="1:18" ht="75" x14ac:dyDescent="0.25">
      <c r="A192" s="6"/>
      <c r="B192" s="45" t="s">
        <v>85</v>
      </c>
      <c r="C192" s="11"/>
      <c r="D192" s="11"/>
      <c r="E192" s="31"/>
      <c r="P192" s="72"/>
      <c r="Q192" s="2"/>
      <c r="R192" s="2"/>
    </row>
    <row r="193" spans="1:18" x14ac:dyDescent="0.25">
      <c r="A193" s="6"/>
      <c r="B193" s="45"/>
      <c r="C193" s="11"/>
      <c r="D193" s="11"/>
      <c r="E193" s="31"/>
      <c r="P193" s="72"/>
      <c r="Q193" s="2"/>
      <c r="R193" s="2"/>
    </row>
    <row r="194" spans="1:18" ht="45" x14ac:dyDescent="0.25">
      <c r="A194" s="6"/>
      <c r="B194" s="45" t="s">
        <v>86</v>
      </c>
      <c r="C194" s="11"/>
      <c r="D194" s="11"/>
      <c r="E194" s="31"/>
      <c r="P194" s="72"/>
      <c r="Q194" s="2"/>
      <c r="R194" s="2"/>
    </row>
    <row r="195" spans="1:18" x14ac:dyDescent="0.25">
      <c r="A195" s="6"/>
      <c r="B195" s="45"/>
      <c r="C195" s="11"/>
      <c r="D195" s="11"/>
      <c r="E195" s="31"/>
      <c r="P195" s="72"/>
      <c r="Q195" s="2"/>
      <c r="R195" s="2"/>
    </row>
    <row r="196" spans="1:18" x14ac:dyDescent="0.25">
      <c r="A196" s="6"/>
      <c r="B196" s="45" t="s">
        <v>6</v>
      </c>
      <c r="C196" s="11"/>
      <c r="D196" s="11"/>
      <c r="E196" s="31"/>
      <c r="P196" s="72"/>
      <c r="Q196" s="2"/>
      <c r="R196" s="2"/>
    </row>
    <row r="197" spans="1:18" x14ac:dyDescent="0.25">
      <c r="A197" s="6"/>
      <c r="B197" s="45"/>
      <c r="C197" s="11"/>
      <c r="D197" s="11"/>
      <c r="E197" s="31"/>
      <c r="P197" s="72"/>
      <c r="Q197" s="2"/>
      <c r="R197" s="2"/>
    </row>
    <row r="198" spans="1:18" x14ac:dyDescent="0.25">
      <c r="A198" s="6"/>
      <c r="B198" s="45" t="s">
        <v>7</v>
      </c>
      <c r="C198" s="11"/>
      <c r="D198" s="11"/>
      <c r="E198" s="31"/>
      <c r="P198" s="72"/>
      <c r="Q198" s="2"/>
      <c r="R198" s="2"/>
    </row>
    <row r="199" spans="1:18" x14ac:dyDescent="0.25">
      <c r="A199" s="6"/>
      <c r="B199" s="44"/>
      <c r="C199" s="11"/>
      <c r="D199" s="11"/>
      <c r="E199" s="31"/>
      <c r="P199" s="72"/>
      <c r="Q199" s="2"/>
      <c r="R199" s="2"/>
    </row>
    <row r="200" spans="1:18" x14ac:dyDescent="0.25">
      <c r="A200" s="7" t="s">
        <v>9</v>
      </c>
      <c r="B200" s="48" t="s">
        <v>8</v>
      </c>
      <c r="C200" s="11">
        <v>1</v>
      </c>
      <c r="D200" s="12" t="s">
        <v>10</v>
      </c>
      <c r="E200" s="33"/>
      <c r="F200" s="34"/>
      <c r="G200" s="34"/>
      <c r="H200" s="34"/>
      <c r="I200" s="34"/>
      <c r="J200" s="34"/>
      <c r="K200" s="34"/>
      <c r="L200" s="34"/>
      <c r="M200" s="34"/>
      <c r="N200" s="34"/>
      <c r="O200" s="34"/>
      <c r="P200" s="73"/>
      <c r="Q200" s="17" t="s">
        <v>815</v>
      </c>
      <c r="R200" s="2"/>
    </row>
    <row r="201" spans="1:18" x14ac:dyDescent="0.25">
      <c r="A201" s="6"/>
      <c r="B201" s="44"/>
      <c r="C201" s="11"/>
      <c r="D201" s="11"/>
      <c r="E201" s="31"/>
      <c r="P201" s="72"/>
      <c r="Q201" s="2"/>
      <c r="R201" s="2"/>
    </row>
    <row r="202" spans="1:18" x14ac:dyDescent="0.25">
      <c r="A202" s="6"/>
      <c r="B202" s="45" t="s">
        <v>87</v>
      </c>
      <c r="C202" s="11"/>
      <c r="D202" s="11"/>
      <c r="E202" s="31"/>
      <c r="P202" s="72"/>
      <c r="Q202" s="2"/>
      <c r="R202" s="2"/>
    </row>
    <row r="203" spans="1:18" x14ac:dyDescent="0.25">
      <c r="A203" s="6"/>
      <c r="B203" s="45"/>
      <c r="C203" s="11"/>
      <c r="D203" s="11"/>
      <c r="E203" s="31"/>
      <c r="P203" s="72"/>
      <c r="Q203" s="2"/>
      <c r="R203" s="2"/>
    </row>
    <row r="204" spans="1:18" x14ac:dyDescent="0.25">
      <c r="A204" s="6"/>
      <c r="B204" s="45" t="s">
        <v>88</v>
      </c>
      <c r="C204" s="11"/>
      <c r="D204" s="11"/>
      <c r="E204" s="31"/>
      <c r="P204" s="72"/>
      <c r="Q204" s="2"/>
      <c r="R204" s="2"/>
    </row>
    <row r="205" spans="1:18" x14ac:dyDescent="0.25">
      <c r="A205" s="6"/>
      <c r="B205" s="45"/>
      <c r="C205" s="11"/>
      <c r="D205" s="11"/>
      <c r="E205" s="31"/>
      <c r="P205" s="72"/>
      <c r="Q205" s="2"/>
      <c r="R205" s="2"/>
    </row>
    <row r="206" spans="1:18" ht="30" x14ac:dyDescent="0.25">
      <c r="A206" s="6"/>
      <c r="B206" s="45" t="s">
        <v>89</v>
      </c>
      <c r="C206" s="11"/>
      <c r="D206" s="11"/>
      <c r="E206" s="31"/>
      <c r="P206" s="72"/>
      <c r="Q206" s="2"/>
      <c r="R206" s="2"/>
    </row>
    <row r="207" spans="1:18" x14ac:dyDescent="0.25">
      <c r="A207" s="6"/>
      <c r="B207" s="44"/>
      <c r="C207" s="11"/>
      <c r="D207" s="11"/>
      <c r="E207" s="31"/>
      <c r="P207" s="72"/>
      <c r="Q207" s="2"/>
      <c r="R207" s="2"/>
    </row>
    <row r="208" spans="1:18" ht="30" x14ac:dyDescent="0.25">
      <c r="A208" s="7" t="s">
        <v>13</v>
      </c>
      <c r="B208" s="48" t="s">
        <v>90</v>
      </c>
      <c r="C208" s="11">
        <v>1</v>
      </c>
      <c r="D208" s="12" t="s">
        <v>10</v>
      </c>
      <c r="E208" s="33"/>
      <c r="F208" s="34"/>
      <c r="G208" s="34"/>
      <c r="H208" s="34"/>
      <c r="I208" s="34"/>
      <c r="J208" s="34"/>
      <c r="K208" s="34"/>
      <c r="L208" s="34"/>
      <c r="M208" s="34"/>
      <c r="N208" s="34"/>
      <c r="O208" s="34"/>
      <c r="P208" s="73"/>
      <c r="Q208" s="17" t="s">
        <v>814</v>
      </c>
      <c r="R208" s="2"/>
    </row>
    <row r="209" spans="1:18" x14ac:dyDescent="0.25">
      <c r="A209" s="6"/>
      <c r="B209" s="44"/>
      <c r="C209" s="11"/>
      <c r="D209" s="11"/>
      <c r="E209" s="31"/>
      <c r="P209" s="72"/>
      <c r="Q209" s="2"/>
      <c r="R209" s="2"/>
    </row>
    <row r="210" spans="1:18" ht="30" x14ac:dyDescent="0.25">
      <c r="A210" s="6"/>
      <c r="B210" s="45" t="s">
        <v>91</v>
      </c>
      <c r="C210" s="11"/>
      <c r="D210" s="11"/>
      <c r="E210" s="31"/>
      <c r="P210" s="72"/>
      <c r="Q210" s="2"/>
      <c r="R210" s="2"/>
    </row>
    <row r="211" spans="1:18" x14ac:dyDescent="0.25">
      <c r="A211" s="6"/>
      <c r="B211" s="45"/>
      <c r="C211" s="11"/>
      <c r="D211" s="11"/>
      <c r="E211" s="31"/>
      <c r="P211" s="72"/>
      <c r="Q211" s="2"/>
      <c r="R211" s="2"/>
    </row>
    <row r="212" spans="1:18" x14ac:dyDescent="0.25">
      <c r="A212" s="6"/>
      <c r="B212" s="45" t="s">
        <v>92</v>
      </c>
      <c r="C212" s="11"/>
      <c r="D212" s="11"/>
      <c r="E212" s="31"/>
      <c r="P212" s="72"/>
      <c r="Q212" s="2"/>
      <c r="R212" s="2"/>
    </row>
    <row r="213" spans="1:18" x14ac:dyDescent="0.25">
      <c r="A213" s="6"/>
      <c r="B213" s="45"/>
      <c r="C213" s="11"/>
      <c r="D213" s="11"/>
      <c r="E213" s="31"/>
      <c r="P213" s="72"/>
      <c r="Q213" s="2"/>
      <c r="R213" s="2"/>
    </row>
    <row r="214" spans="1:18" ht="60" x14ac:dyDescent="0.25">
      <c r="A214" s="6"/>
      <c r="B214" s="45" t="s">
        <v>93</v>
      </c>
      <c r="C214" s="11"/>
      <c r="D214" s="11"/>
      <c r="E214" s="31"/>
      <c r="P214" s="72"/>
      <c r="Q214" s="2"/>
      <c r="R214" s="2"/>
    </row>
    <row r="215" spans="1:18" x14ac:dyDescent="0.25">
      <c r="A215" s="6"/>
      <c r="B215" s="44"/>
      <c r="C215" s="11"/>
      <c r="D215" s="11"/>
      <c r="E215" s="31"/>
      <c r="P215" s="72"/>
      <c r="Q215" s="2"/>
      <c r="R215" s="2"/>
    </row>
    <row r="216" spans="1:18" s="19" customFormat="1" ht="45" x14ac:dyDescent="0.25">
      <c r="A216" s="8" t="s">
        <v>14</v>
      </c>
      <c r="B216" s="52" t="s">
        <v>94</v>
      </c>
      <c r="C216" s="9">
        <v>1</v>
      </c>
      <c r="D216" s="8" t="s">
        <v>10</v>
      </c>
      <c r="E216" s="35"/>
      <c r="F216" s="36"/>
      <c r="G216" s="36"/>
      <c r="H216" s="36"/>
      <c r="I216" s="36"/>
      <c r="J216" s="36"/>
      <c r="K216" s="36"/>
      <c r="L216" s="36"/>
      <c r="M216" s="36"/>
      <c r="N216" s="36"/>
      <c r="O216" s="36"/>
      <c r="P216" s="75"/>
      <c r="Q216" s="18" t="s">
        <v>816</v>
      </c>
      <c r="R216" s="20"/>
    </row>
    <row r="217" spans="1:18" x14ac:dyDescent="0.25">
      <c r="A217" s="6"/>
      <c r="B217" s="44"/>
      <c r="C217" s="11"/>
      <c r="D217" s="11"/>
      <c r="E217" s="31"/>
      <c r="P217" s="72"/>
      <c r="Q217" s="2"/>
      <c r="R217" s="2"/>
    </row>
    <row r="218" spans="1:18" x14ac:dyDescent="0.25">
      <c r="A218" s="6"/>
      <c r="B218" s="46" t="s">
        <v>95</v>
      </c>
      <c r="C218" s="11"/>
      <c r="D218" s="11"/>
      <c r="E218" s="31"/>
      <c r="P218" s="72"/>
      <c r="Q218" s="2"/>
      <c r="R218" s="4"/>
    </row>
    <row r="219" spans="1:18" x14ac:dyDescent="0.25">
      <c r="A219" s="9"/>
      <c r="B219" s="47"/>
      <c r="C219" s="13"/>
      <c r="D219" s="13"/>
      <c r="E219" s="31"/>
      <c r="P219" s="72"/>
      <c r="Q219" s="2"/>
      <c r="R219" s="2"/>
    </row>
    <row r="220" spans="1:18" x14ac:dyDescent="0.25">
      <c r="A220" s="6"/>
      <c r="B220" s="44"/>
      <c r="C220" s="11"/>
      <c r="D220" s="11"/>
      <c r="E220" s="31"/>
      <c r="P220" s="72"/>
      <c r="Q220" s="2"/>
      <c r="R220" s="2"/>
    </row>
    <row r="221" spans="1:18" x14ac:dyDescent="0.25">
      <c r="A221" s="6"/>
      <c r="B221" s="45" t="s">
        <v>96</v>
      </c>
      <c r="C221" s="11"/>
      <c r="D221" s="11"/>
      <c r="E221" s="31"/>
      <c r="P221" s="72"/>
      <c r="Q221" s="2"/>
      <c r="R221" s="2"/>
    </row>
    <row r="222" spans="1:18" x14ac:dyDescent="0.25">
      <c r="A222" s="6"/>
      <c r="B222" s="45"/>
      <c r="C222" s="11"/>
      <c r="D222" s="11"/>
      <c r="E222" s="31"/>
      <c r="P222" s="72"/>
      <c r="Q222" s="2"/>
      <c r="R222" s="2"/>
    </row>
    <row r="223" spans="1:18" x14ac:dyDescent="0.25">
      <c r="A223" s="6"/>
      <c r="B223" s="45" t="s">
        <v>97</v>
      </c>
      <c r="C223" s="11"/>
      <c r="D223" s="11"/>
      <c r="E223" s="31"/>
      <c r="P223" s="72"/>
      <c r="Q223" s="2"/>
      <c r="R223" s="2"/>
    </row>
    <row r="224" spans="1:18" x14ac:dyDescent="0.25">
      <c r="A224" s="6"/>
      <c r="B224" s="45"/>
      <c r="C224" s="11"/>
      <c r="D224" s="11"/>
      <c r="E224" s="31"/>
      <c r="P224" s="72"/>
      <c r="Q224" s="2"/>
      <c r="R224" s="2"/>
    </row>
    <row r="225" spans="1:18" ht="75" x14ac:dyDescent="0.25">
      <c r="A225" s="6"/>
      <c r="B225" s="45" t="s">
        <v>98</v>
      </c>
      <c r="C225" s="11"/>
      <c r="D225" s="11"/>
      <c r="E225" s="31"/>
      <c r="P225" s="72"/>
      <c r="Q225" s="2"/>
      <c r="R225" s="2"/>
    </row>
    <row r="226" spans="1:18" x14ac:dyDescent="0.25">
      <c r="A226" s="6"/>
      <c r="B226" s="44"/>
      <c r="C226" s="11"/>
      <c r="D226" s="11"/>
      <c r="E226" s="31"/>
      <c r="P226" s="72"/>
      <c r="Q226" s="2"/>
      <c r="R226" s="2"/>
    </row>
    <row r="227" spans="1:18" x14ac:dyDescent="0.25">
      <c r="A227" s="7" t="s">
        <v>9</v>
      </c>
      <c r="B227" s="48" t="s">
        <v>99</v>
      </c>
      <c r="C227" s="11">
        <v>1</v>
      </c>
      <c r="D227" s="12" t="s">
        <v>10</v>
      </c>
      <c r="E227" s="33"/>
      <c r="F227" s="34"/>
      <c r="G227" s="34"/>
      <c r="H227" s="34"/>
      <c r="I227" s="34"/>
      <c r="J227" s="34"/>
      <c r="K227" s="34"/>
      <c r="L227" s="34"/>
      <c r="M227" s="34"/>
      <c r="N227" s="34"/>
      <c r="O227" s="34"/>
      <c r="P227" s="73"/>
      <c r="Q227" s="17" t="s">
        <v>814</v>
      </c>
      <c r="R227" s="2"/>
    </row>
    <row r="228" spans="1:18" x14ac:dyDescent="0.25">
      <c r="A228" s="6"/>
      <c r="B228" s="44"/>
      <c r="C228" s="11"/>
      <c r="D228" s="11"/>
      <c r="E228" s="31"/>
      <c r="P228" s="72"/>
      <c r="Q228" s="2"/>
      <c r="R228" s="2"/>
    </row>
    <row r="229" spans="1:18" x14ac:dyDescent="0.25">
      <c r="A229" s="6"/>
      <c r="B229" s="45" t="s">
        <v>87</v>
      </c>
      <c r="C229" s="11"/>
      <c r="D229" s="11"/>
      <c r="E229" s="31"/>
      <c r="P229" s="72"/>
      <c r="Q229" s="2"/>
      <c r="R229" s="2"/>
    </row>
    <row r="230" spans="1:18" x14ac:dyDescent="0.25">
      <c r="A230" s="6"/>
      <c r="B230" s="45"/>
      <c r="C230" s="11"/>
      <c r="D230" s="11"/>
      <c r="E230" s="31"/>
      <c r="P230" s="72"/>
      <c r="Q230" s="2"/>
      <c r="R230" s="2"/>
    </row>
    <row r="231" spans="1:18" x14ac:dyDescent="0.25">
      <c r="A231" s="6"/>
      <c r="B231" s="45" t="s">
        <v>92</v>
      </c>
      <c r="C231" s="11"/>
      <c r="D231" s="11"/>
      <c r="E231" s="31"/>
      <c r="P231" s="72"/>
      <c r="Q231" s="2"/>
      <c r="R231" s="2"/>
    </row>
    <row r="232" spans="1:18" x14ac:dyDescent="0.25">
      <c r="A232" s="6"/>
      <c r="B232" s="45"/>
      <c r="C232" s="11"/>
      <c r="D232" s="11"/>
      <c r="E232" s="31"/>
      <c r="P232" s="72"/>
      <c r="Q232" s="2"/>
      <c r="R232" s="2"/>
    </row>
    <row r="233" spans="1:18" ht="30" x14ac:dyDescent="0.25">
      <c r="A233" s="6"/>
      <c r="B233" s="45" t="s">
        <v>100</v>
      </c>
      <c r="C233" s="11"/>
      <c r="D233" s="11"/>
      <c r="E233" s="31"/>
      <c r="P233" s="72"/>
      <c r="Q233" s="2"/>
      <c r="R233" s="2"/>
    </row>
    <row r="234" spans="1:18" x14ac:dyDescent="0.25">
      <c r="A234" s="6"/>
      <c r="B234" s="44"/>
      <c r="C234" s="11"/>
      <c r="D234" s="11"/>
      <c r="E234" s="31"/>
      <c r="P234" s="72"/>
      <c r="Q234" s="2"/>
      <c r="R234" s="2"/>
    </row>
    <row r="235" spans="1:18" ht="30" x14ac:dyDescent="0.25">
      <c r="A235" s="7" t="s">
        <v>13</v>
      </c>
      <c r="B235" s="48" t="s">
        <v>101</v>
      </c>
      <c r="C235" s="11">
        <v>1</v>
      </c>
      <c r="D235" s="12" t="s">
        <v>10</v>
      </c>
      <c r="E235" s="33"/>
      <c r="F235" s="34"/>
      <c r="G235" s="34"/>
      <c r="H235" s="34"/>
      <c r="I235" s="34"/>
      <c r="J235" s="34"/>
      <c r="K235" s="34"/>
      <c r="L235" s="34"/>
      <c r="M235" s="34"/>
      <c r="N235" s="34"/>
      <c r="O235" s="34"/>
      <c r="P235" s="73"/>
      <c r="Q235" s="17" t="s">
        <v>814</v>
      </c>
      <c r="R235" s="2"/>
    </row>
    <row r="236" spans="1:18" x14ac:dyDescent="0.25">
      <c r="A236" s="6"/>
      <c r="B236" s="44"/>
      <c r="C236" s="11"/>
      <c r="D236" s="11"/>
      <c r="E236" s="31"/>
      <c r="P236" s="72"/>
      <c r="Q236" s="2"/>
      <c r="R236" s="2"/>
    </row>
    <row r="237" spans="1:18" ht="30" x14ac:dyDescent="0.25">
      <c r="A237" s="6"/>
      <c r="B237" s="45" t="s">
        <v>91</v>
      </c>
      <c r="C237" s="11"/>
      <c r="D237" s="11"/>
      <c r="E237" s="31"/>
      <c r="P237" s="72"/>
      <c r="Q237" s="2"/>
      <c r="R237" s="2"/>
    </row>
    <row r="238" spans="1:18" x14ac:dyDescent="0.25">
      <c r="A238" s="6"/>
      <c r="B238" s="45"/>
      <c r="C238" s="11"/>
      <c r="D238" s="11"/>
      <c r="E238" s="31"/>
      <c r="P238" s="72"/>
      <c r="Q238" s="2"/>
      <c r="R238" s="2"/>
    </row>
    <row r="239" spans="1:18" x14ac:dyDescent="0.25">
      <c r="A239" s="6"/>
      <c r="B239" s="45" t="s">
        <v>92</v>
      </c>
      <c r="C239" s="11"/>
      <c r="D239" s="11"/>
      <c r="E239" s="31"/>
      <c r="P239" s="72"/>
      <c r="Q239" s="2"/>
      <c r="R239" s="2"/>
    </row>
    <row r="240" spans="1:18" x14ac:dyDescent="0.25">
      <c r="A240" s="6"/>
      <c r="B240" s="45"/>
      <c r="C240" s="11"/>
      <c r="D240" s="11"/>
      <c r="E240" s="31"/>
      <c r="P240" s="72"/>
      <c r="Q240" s="2"/>
      <c r="R240" s="2"/>
    </row>
    <row r="241" spans="1:18" ht="60" x14ac:dyDescent="0.25">
      <c r="A241" s="6"/>
      <c r="B241" s="45" t="s">
        <v>102</v>
      </c>
      <c r="C241" s="11"/>
      <c r="D241" s="11"/>
      <c r="E241" s="31"/>
      <c r="P241" s="72"/>
      <c r="Q241" s="2"/>
      <c r="R241" s="2"/>
    </row>
    <row r="242" spans="1:18" x14ac:dyDescent="0.25">
      <c r="A242" s="6"/>
      <c r="B242" s="44"/>
      <c r="C242" s="11"/>
      <c r="D242" s="11"/>
      <c r="E242" s="31"/>
      <c r="P242" s="72"/>
      <c r="Q242" s="2"/>
      <c r="R242" s="2"/>
    </row>
    <row r="243" spans="1:18" s="19" customFormat="1" ht="45" x14ac:dyDescent="0.25">
      <c r="A243" s="8" t="s">
        <v>14</v>
      </c>
      <c r="B243" s="52" t="s">
        <v>103</v>
      </c>
      <c r="C243" s="9">
        <v>1</v>
      </c>
      <c r="D243" s="8" t="s">
        <v>10</v>
      </c>
      <c r="E243" s="35"/>
      <c r="F243" s="36"/>
      <c r="G243" s="36"/>
      <c r="H243" s="36"/>
      <c r="I243" s="36"/>
      <c r="J243" s="36"/>
      <c r="K243" s="36"/>
      <c r="L243" s="36"/>
      <c r="M243" s="36"/>
      <c r="N243" s="36"/>
      <c r="O243" s="36"/>
      <c r="P243" s="75"/>
      <c r="Q243" s="18" t="s">
        <v>816</v>
      </c>
      <c r="R243" s="20"/>
    </row>
    <row r="244" spans="1:18" x14ac:dyDescent="0.25">
      <c r="A244" s="6"/>
      <c r="B244" s="44"/>
      <c r="C244" s="11"/>
      <c r="D244" s="11"/>
      <c r="E244" s="31"/>
      <c r="P244" s="72"/>
      <c r="Q244" s="2"/>
      <c r="R244" s="2"/>
    </row>
    <row r="245" spans="1:18" x14ac:dyDescent="0.25">
      <c r="A245" s="6"/>
      <c r="B245" s="46" t="s">
        <v>104</v>
      </c>
      <c r="C245" s="11"/>
      <c r="D245" s="11"/>
      <c r="E245" s="31"/>
      <c r="P245" s="72"/>
      <c r="Q245" s="2"/>
      <c r="R245" s="4"/>
    </row>
    <row r="246" spans="1:18" x14ac:dyDescent="0.25">
      <c r="A246" s="9"/>
      <c r="B246" s="47"/>
      <c r="C246" s="13"/>
      <c r="D246" s="13"/>
      <c r="E246" s="31"/>
      <c r="P246" s="72"/>
      <c r="Q246" s="2"/>
      <c r="R246" s="2"/>
    </row>
    <row r="247" spans="1:18" x14ac:dyDescent="0.25">
      <c r="A247" s="6"/>
      <c r="B247" s="44"/>
      <c r="C247" s="11"/>
      <c r="D247" s="11"/>
      <c r="E247" s="31"/>
      <c r="P247" s="72"/>
      <c r="Q247" s="2"/>
      <c r="R247" s="2"/>
    </row>
    <row r="248" spans="1:18" x14ac:dyDescent="0.25">
      <c r="A248" s="6"/>
      <c r="B248" s="45" t="s">
        <v>105</v>
      </c>
      <c r="C248" s="11"/>
      <c r="D248" s="11"/>
      <c r="E248" s="31"/>
      <c r="P248" s="72"/>
      <c r="Q248" s="2"/>
      <c r="R248" s="2"/>
    </row>
    <row r="249" spans="1:18" x14ac:dyDescent="0.25">
      <c r="A249" s="6"/>
      <c r="B249" s="45"/>
      <c r="C249" s="11"/>
      <c r="D249" s="11"/>
      <c r="E249" s="31"/>
      <c r="P249" s="72"/>
      <c r="Q249" s="2"/>
      <c r="R249" s="2"/>
    </row>
    <row r="250" spans="1:18" ht="30" x14ac:dyDescent="0.25">
      <c r="A250" s="6"/>
      <c r="B250" s="45" t="s">
        <v>106</v>
      </c>
      <c r="C250" s="11"/>
      <c r="D250" s="11"/>
      <c r="E250" s="31"/>
      <c r="P250" s="72"/>
      <c r="Q250" s="2"/>
      <c r="R250" s="2"/>
    </row>
    <row r="251" spans="1:18" x14ac:dyDescent="0.25">
      <c r="A251" s="6"/>
      <c r="B251" s="45"/>
      <c r="C251" s="11"/>
      <c r="D251" s="11"/>
      <c r="E251" s="31"/>
      <c r="P251" s="72"/>
      <c r="Q251" s="2"/>
      <c r="R251" s="2"/>
    </row>
    <row r="252" spans="1:18" ht="45" x14ac:dyDescent="0.25">
      <c r="A252" s="6"/>
      <c r="B252" s="45" t="s">
        <v>107</v>
      </c>
      <c r="C252" s="11"/>
      <c r="D252" s="11"/>
      <c r="E252" s="31"/>
      <c r="P252" s="72"/>
      <c r="Q252" s="2"/>
      <c r="R252" s="2"/>
    </row>
    <row r="253" spans="1:18" x14ac:dyDescent="0.25">
      <c r="A253" s="6"/>
      <c r="B253" s="45"/>
      <c r="C253" s="11"/>
      <c r="D253" s="11"/>
      <c r="E253" s="31"/>
      <c r="P253" s="72"/>
      <c r="Q253" s="2"/>
      <c r="R253" s="2"/>
    </row>
    <row r="254" spans="1:18" x14ac:dyDescent="0.25">
      <c r="A254" s="6"/>
      <c r="B254" s="45" t="s">
        <v>108</v>
      </c>
      <c r="C254" s="11"/>
      <c r="D254" s="11"/>
      <c r="E254" s="31"/>
      <c r="P254" s="72"/>
      <c r="Q254" s="2"/>
      <c r="R254" s="2"/>
    </row>
    <row r="255" spans="1:18" x14ac:dyDescent="0.25">
      <c r="A255" s="6"/>
      <c r="B255" s="44"/>
      <c r="C255" s="11"/>
      <c r="D255" s="11"/>
      <c r="E255" s="31"/>
      <c r="P255" s="72"/>
      <c r="Q255" s="2"/>
      <c r="R255" s="2"/>
    </row>
    <row r="256" spans="1:18" x14ac:dyDescent="0.25">
      <c r="A256" s="7" t="s">
        <v>9</v>
      </c>
      <c r="B256" s="48" t="s">
        <v>109</v>
      </c>
      <c r="C256" s="11">
        <v>339</v>
      </c>
      <c r="D256" s="12" t="s">
        <v>34</v>
      </c>
      <c r="E256" s="25">
        <v>2</v>
      </c>
      <c r="F256" s="26">
        <f>C256*E256</f>
        <v>678</v>
      </c>
      <c r="G256" s="77">
        <v>5.03</v>
      </c>
      <c r="H256" s="26">
        <f>C256*G256</f>
        <v>1705.17</v>
      </c>
      <c r="I256" s="27"/>
      <c r="J256" s="26">
        <f>C256*I256</f>
        <v>0</v>
      </c>
      <c r="K256" s="28">
        <v>6</v>
      </c>
      <c r="L256" s="26">
        <f>C256*K256</f>
        <v>2034</v>
      </c>
      <c r="M256" s="26">
        <f>E256+G256+I256+K256</f>
        <v>13.030000000000001</v>
      </c>
      <c r="N256" s="26">
        <f>M256*N$2</f>
        <v>1.4333000000000002</v>
      </c>
      <c r="O256" s="26">
        <f>M256+N256</f>
        <v>14.463300000000002</v>
      </c>
      <c r="P256" s="74">
        <f>O256/39</f>
        <v>0.3708538461538462</v>
      </c>
      <c r="Q256" s="39">
        <f>O256+P256</f>
        <v>14.834153846153848</v>
      </c>
      <c r="R256" s="39">
        <f>C256*Q256</f>
        <v>5028.7781538461541</v>
      </c>
    </row>
    <row r="257" spans="1:18" x14ac:dyDescent="0.25">
      <c r="A257" s="6"/>
      <c r="B257" s="44"/>
      <c r="C257" s="11"/>
      <c r="D257" s="11"/>
      <c r="E257" s="31"/>
      <c r="P257" s="72"/>
      <c r="Q257" s="2"/>
      <c r="R257" s="2"/>
    </row>
    <row r="258" spans="1:18" x14ac:dyDescent="0.25">
      <c r="A258" s="6"/>
      <c r="B258" s="45" t="s">
        <v>110</v>
      </c>
      <c r="C258" s="11"/>
      <c r="D258" s="11"/>
      <c r="E258" s="31"/>
      <c r="P258" s="72"/>
      <c r="Q258" s="2"/>
      <c r="R258" s="2"/>
    </row>
    <row r="259" spans="1:18" x14ac:dyDescent="0.25">
      <c r="A259" s="6"/>
      <c r="B259" s="44"/>
      <c r="C259" s="11"/>
      <c r="D259" s="11"/>
      <c r="E259" s="31"/>
      <c r="P259" s="72"/>
      <c r="Q259" s="2"/>
      <c r="R259" s="2"/>
    </row>
    <row r="260" spans="1:18" ht="75" x14ac:dyDescent="0.25">
      <c r="A260" s="7" t="s">
        <v>19</v>
      </c>
      <c r="B260" s="48" t="s">
        <v>111</v>
      </c>
      <c r="C260" s="11">
        <v>31</v>
      </c>
      <c r="D260" s="12" t="s">
        <v>34</v>
      </c>
      <c r="E260" s="25">
        <v>2</v>
      </c>
      <c r="F260" s="26">
        <f>C260*E260</f>
        <v>62</v>
      </c>
      <c r="G260" s="77">
        <v>5.97</v>
      </c>
      <c r="H260" s="26">
        <f>C260*G260</f>
        <v>185.07</v>
      </c>
      <c r="I260" s="27"/>
      <c r="J260" s="26">
        <f>C260*I260</f>
        <v>0</v>
      </c>
      <c r="K260" s="28">
        <v>6</v>
      </c>
      <c r="L260" s="26">
        <f>C260*K260</f>
        <v>186</v>
      </c>
      <c r="M260" s="26">
        <f>E260+G260+I260+K260</f>
        <v>13.969999999999999</v>
      </c>
      <c r="N260" s="26">
        <f>M260*N$2</f>
        <v>1.5367</v>
      </c>
      <c r="O260" s="26">
        <f>M260+N260</f>
        <v>15.506699999999999</v>
      </c>
      <c r="P260" s="74">
        <f>O260/39</f>
        <v>0.39760769230769227</v>
      </c>
      <c r="Q260" s="39">
        <f>O260+P260</f>
        <v>15.904307692307691</v>
      </c>
      <c r="R260" s="39">
        <f>C260*Q260</f>
        <v>493.03353846153846</v>
      </c>
    </row>
    <row r="261" spans="1:18" x14ac:dyDescent="0.25">
      <c r="A261" s="6"/>
      <c r="B261" s="44"/>
      <c r="C261" s="11"/>
      <c r="D261" s="11"/>
      <c r="E261" s="31"/>
      <c r="P261" s="72"/>
      <c r="Q261" s="2"/>
      <c r="R261" s="2"/>
    </row>
    <row r="262" spans="1:18" ht="75" x14ac:dyDescent="0.25">
      <c r="A262" s="7" t="s">
        <v>11</v>
      </c>
      <c r="B262" s="48" t="s">
        <v>112</v>
      </c>
      <c r="C262" s="11">
        <v>20</v>
      </c>
      <c r="D262" s="12" t="s">
        <v>34</v>
      </c>
      <c r="E262" s="25">
        <v>2</v>
      </c>
      <c r="F262" s="26">
        <f>C262*E262</f>
        <v>40</v>
      </c>
      <c r="G262" s="77">
        <v>5.97</v>
      </c>
      <c r="H262" s="26">
        <f>C262*G262</f>
        <v>119.39999999999999</v>
      </c>
      <c r="I262" s="27"/>
      <c r="J262" s="26">
        <f>C262*I262</f>
        <v>0</v>
      </c>
      <c r="K262" s="28">
        <v>6</v>
      </c>
      <c r="L262" s="26">
        <f>C262*K262</f>
        <v>120</v>
      </c>
      <c r="M262" s="26">
        <f>E262+G262+I262+K262</f>
        <v>13.969999999999999</v>
      </c>
      <c r="N262" s="26">
        <f>M262*N$2</f>
        <v>1.5367</v>
      </c>
      <c r="O262" s="26">
        <f>M262+N262</f>
        <v>15.506699999999999</v>
      </c>
      <c r="P262" s="74">
        <f>O262/39</f>
        <v>0.39760769230769227</v>
      </c>
      <c r="Q262" s="39">
        <f>O262+P262</f>
        <v>15.904307692307691</v>
      </c>
      <c r="R262" s="39">
        <f>C262*Q262</f>
        <v>318.08615384615382</v>
      </c>
    </row>
    <row r="263" spans="1:18" x14ac:dyDescent="0.25">
      <c r="A263" s="6"/>
      <c r="B263" s="44"/>
      <c r="C263" s="11"/>
      <c r="D263" s="11"/>
      <c r="E263" s="31"/>
      <c r="P263" s="72"/>
      <c r="Q263" s="2"/>
      <c r="R263" s="2"/>
    </row>
    <row r="264" spans="1:18" ht="30" x14ac:dyDescent="0.25">
      <c r="A264" s="7" t="s">
        <v>13</v>
      </c>
      <c r="B264" s="48" t="s">
        <v>113</v>
      </c>
      <c r="C264" s="11">
        <v>51</v>
      </c>
      <c r="D264" s="12" t="s">
        <v>34</v>
      </c>
      <c r="E264" s="25"/>
      <c r="F264" s="26">
        <f>C264*E264</f>
        <v>0</v>
      </c>
      <c r="G264" s="26"/>
      <c r="H264" s="26">
        <f>C264*G264</f>
        <v>0</v>
      </c>
      <c r="I264" s="27"/>
      <c r="J264" s="26">
        <f>C264*I264</f>
        <v>0</v>
      </c>
      <c r="K264" s="28">
        <v>2</v>
      </c>
      <c r="L264" s="26">
        <f>C264*K264</f>
        <v>102</v>
      </c>
      <c r="M264" s="26">
        <f>E264+G264+I264+K264</f>
        <v>2</v>
      </c>
      <c r="N264" s="26">
        <f>M264*N$2</f>
        <v>0.22</v>
      </c>
      <c r="O264" s="26">
        <f>M264+N264</f>
        <v>2.2200000000000002</v>
      </c>
      <c r="P264" s="74">
        <f>O264/39</f>
        <v>5.692307692307693E-2</v>
      </c>
      <c r="Q264" s="39">
        <f>O264+P264</f>
        <v>2.2769230769230773</v>
      </c>
      <c r="R264" s="39">
        <f>C264*Q264</f>
        <v>116.12307692307694</v>
      </c>
    </row>
    <row r="265" spans="1:18" x14ac:dyDescent="0.25">
      <c r="A265" s="6"/>
      <c r="B265" s="44"/>
      <c r="C265" s="11"/>
      <c r="D265" s="11"/>
      <c r="E265" s="31"/>
      <c r="P265" s="72"/>
      <c r="Q265" s="2"/>
      <c r="R265" s="2"/>
    </row>
    <row r="266" spans="1:18" x14ac:dyDescent="0.25">
      <c r="A266" s="6"/>
      <c r="B266" s="45" t="s">
        <v>114</v>
      </c>
      <c r="C266" s="11"/>
      <c r="D266" s="11"/>
      <c r="E266" s="31"/>
      <c r="P266" s="72"/>
      <c r="Q266" s="2"/>
      <c r="R266" s="2"/>
    </row>
    <row r="267" spans="1:18" x14ac:dyDescent="0.25">
      <c r="A267" s="6"/>
      <c r="B267" s="44"/>
      <c r="C267" s="11"/>
      <c r="D267" s="11"/>
      <c r="E267" s="31"/>
      <c r="P267" s="72"/>
      <c r="Q267" s="2"/>
      <c r="R267" s="2"/>
    </row>
    <row r="268" spans="1:18" x14ac:dyDescent="0.25">
      <c r="A268" s="7" t="s">
        <v>14</v>
      </c>
      <c r="B268" s="48" t="s">
        <v>115</v>
      </c>
      <c r="C268" s="11">
        <v>101</v>
      </c>
      <c r="D268" s="12" t="s">
        <v>34</v>
      </c>
      <c r="E268" s="25">
        <v>0.1</v>
      </c>
      <c r="F268" s="26">
        <f>C268*E268</f>
        <v>10.100000000000001</v>
      </c>
      <c r="G268" s="77">
        <v>7.44</v>
      </c>
      <c r="H268" s="26">
        <f>C268*G268</f>
        <v>751.44</v>
      </c>
      <c r="I268" s="27"/>
      <c r="J268" s="26">
        <f>C268*I268</f>
        <v>0</v>
      </c>
      <c r="K268" s="28">
        <v>4</v>
      </c>
      <c r="L268" s="26">
        <f>C268*K268</f>
        <v>404</v>
      </c>
      <c r="M268" s="26">
        <f>E268+G268+I268+K268</f>
        <v>11.54</v>
      </c>
      <c r="N268" s="26">
        <f>M268*N$2</f>
        <v>1.2693999999999999</v>
      </c>
      <c r="O268" s="26">
        <f>M268+N268</f>
        <v>12.809399999999998</v>
      </c>
      <c r="P268" s="74">
        <f>O268/39</f>
        <v>0.32844615384615378</v>
      </c>
      <c r="Q268" s="39">
        <f>O268+P268</f>
        <v>13.137846153846152</v>
      </c>
      <c r="R268" s="39">
        <f>C268*Q268</f>
        <v>1326.9224615384612</v>
      </c>
    </row>
    <row r="269" spans="1:18" x14ac:dyDescent="0.25">
      <c r="A269" s="6"/>
      <c r="B269" s="44"/>
      <c r="C269" s="11"/>
      <c r="D269" s="11"/>
      <c r="E269" s="31"/>
      <c r="P269" s="72"/>
      <c r="Q269" s="2"/>
      <c r="R269" s="2"/>
    </row>
    <row r="270" spans="1:18" ht="30" x14ac:dyDescent="0.25">
      <c r="A270" s="7" t="s">
        <v>15</v>
      </c>
      <c r="B270" s="48" t="s">
        <v>116</v>
      </c>
      <c r="C270" s="11">
        <v>0</v>
      </c>
      <c r="D270" s="12" t="s">
        <v>34</v>
      </c>
      <c r="E270" s="25">
        <v>0.1</v>
      </c>
      <c r="F270" s="26">
        <f>C270*E270</f>
        <v>0</v>
      </c>
      <c r="G270" s="77">
        <v>7.44</v>
      </c>
      <c r="H270" s="26">
        <f>C270*G270</f>
        <v>0</v>
      </c>
      <c r="I270" s="27"/>
      <c r="J270" s="26">
        <f>C270*I270</f>
        <v>0</v>
      </c>
      <c r="K270" s="28">
        <v>4</v>
      </c>
      <c r="L270" s="26">
        <f>C270*K270</f>
        <v>0</v>
      </c>
      <c r="M270" s="26">
        <f>E270+G270+I270+K270</f>
        <v>11.54</v>
      </c>
      <c r="N270" s="26">
        <f>M270*N$2</f>
        <v>1.2693999999999999</v>
      </c>
      <c r="O270" s="26">
        <f>M270+N270</f>
        <v>12.809399999999998</v>
      </c>
      <c r="P270" s="74">
        <f>O270/39</f>
        <v>0.32844615384615378</v>
      </c>
      <c r="Q270" s="39">
        <f>O270+P270</f>
        <v>13.137846153846152</v>
      </c>
      <c r="R270" s="39">
        <f>C270*Q270</f>
        <v>0</v>
      </c>
    </row>
    <row r="271" spans="1:18" x14ac:dyDescent="0.25">
      <c r="A271" s="6"/>
      <c r="B271" s="44"/>
      <c r="C271" s="11"/>
      <c r="D271" s="11"/>
      <c r="E271" s="31"/>
      <c r="P271" s="72"/>
      <c r="Q271" s="2"/>
      <c r="R271" s="2"/>
    </row>
    <row r="272" spans="1:18" x14ac:dyDescent="0.25">
      <c r="A272" s="6"/>
      <c r="B272" s="45" t="s">
        <v>117</v>
      </c>
      <c r="C272" s="11"/>
      <c r="D272" s="11"/>
      <c r="E272" s="31"/>
      <c r="P272" s="72"/>
      <c r="Q272" s="2"/>
      <c r="R272" s="2"/>
    </row>
    <row r="273" spans="1:18" x14ac:dyDescent="0.25">
      <c r="A273" s="6"/>
      <c r="B273" s="45"/>
      <c r="C273" s="11"/>
      <c r="D273" s="11"/>
      <c r="E273" s="31"/>
      <c r="P273" s="72"/>
      <c r="Q273" s="2"/>
      <c r="R273" s="2"/>
    </row>
    <row r="274" spans="1:18" x14ac:dyDescent="0.25">
      <c r="A274" s="6"/>
      <c r="B274" s="45" t="s">
        <v>118</v>
      </c>
      <c r="C274" s="11"/>
      <c r="D274" s="11"/>
      <c r="E274" s="31"/>
      <c r="P274" s="72"/>
      <c r="Q274" s="2"/>
      <c r="R274" s="2"/>
    </row>
    <row r="275" spans="1:18" x14ac:dyDescent="0.25">
      <c r="A275" s="6"/>
      <c r="B275" s="44"/>
      <c r="C275" s="11"/>
      <c r="D275" s="11"/>
      <c r="E275" s="31"/>
      <c r="P275" s="72"/>
      <c r="Q275" s="2"/>
      <c r="R275" s="2"/>
    </row>
    <row r="276" spans="1:18" x14ac:dyDescent="0.25">
      <c r="A276" s="7" t="s">
        <v>16</v>
      </c>
      <c r="B276" s="48" t="s">
        <v>860</v>
      </c>
      <c r="C276" s="11">
        <v>100</v>
      </c>
      <c r="D276" s="12" t="s">
        <v>119</v>
      </c>
      <c r="E276" s="25">
        <v>1</v>
      </c>
      <c r="F276" s="26">
        <f>C276*E276</f>
        <v>100</v>
      </c>
      <c r="G276" s="77">
        <v>8.0299999999999994</v>
      </c>
      <c r="H276" s="26">
        <f>C276*G276</f>
        <v>802.99999999999989</v>
      </c>
      <c r="I276" s="27"/>
      <c r="J276" s="26">
        <f>C276*I276</f>
        <v>0</v>
      </c>
      <c r="K276" s="28">
        <v>5.33</v>
      </c>
      <c r="L276" s="26">
        <f>C276*K276</f>
        <v>533</v>
      </c>
      <c r="M276" s="26">
        <f>E276+G276+I276+K276</f>
        <v>14.36</v>
      </c>
      <c r="N276" s="26">
        <f>M276*N$2</f>
        <v>1.5795999999999999</v>
      </c>
      <c r="O276" s="26">
        <f>M276+N276</f>
        <v>15.939599999999999</v>
      </c>
      <c r="P276" s="74">
        <f>O276/39</f>
        <v>0.40870769230769227</v>
      </c>
      <c r="Q276" s="39">
        <f>O276+P276</f>
        <v>16.348307692307692</v>
      </c>
      <c r="R276" s="39">
        <f>C276*Q276</f>
        <v>1634.8307692307692</v>
      </c>
    </row>
    <row r="277" spans="1:18" x14ac:dyDescent="0.25">
      <c r="A277" s="6"/>
      <c r="B277" s="44"/>
      <c r="C277" s="11"/>
      <c r="D277" s="11"/>
      <c r="E277" s="31"/>
      <c r="P277" s="72"/>
      <c r="Q277" s="2"/>
      <c r="R277" s="2"/>
    </row>
    <row r="278" spans="1:18" x14ac:dyDescent="0.25">
      <c r="A278" s="6"/>
      <c r="B278" s="45" t="s">
        <v>120</v>
      </c>
      <c r="C278" s="11"/>
      <c r="D278" s="11"/>
      <c r="E278" s="31"/>
      <c r="P278" s="72"/>
      <c r="Q278" s="2"/>
      <c r="R278" s="2"/>
    </row>
    <row r="279" spans="1:18" x14ac:dyDescent="0.25">
      <c r="A279" s="6"/>
      <c r="B279" s="45"/>
      <c r="C279" s="11"/>
      <c r="D279" s="11"/>
      <c r="E279" s="31"/>
      <c r="P279" s="72"/>
      <c r="Q279" s="2"/>
      <c r="R279" s="2"/>
    </row>
    <row r="280" spans="1:18" ht="30" x14ac:dyDescent="0.25">
      <c r="A280" s="6"/>
      <c r="B280" s="45" t="s">
        <v>121</v>
      </c>
      <c r="C280" s="11"/>
      <c r="D280" s="11"/>
      <c r="E280" s="31"/>
      <c r="P280" s="72"/>
      <c r="Q280" s="2"/>
      <c r="R280" s="2"/>
    </row>
    <row r="281" spans="1:18" x14ac:dyDescent="0.25">
      <c r="A281" s="6"/>
      <c r="B281" s="44"/>
      <c r="C281" s="11"/>
      <c r="D281" s="11"/>
      <c r="E281" s="31"/>
      <c r="P281" s="72"/>
      <c r="Q281" s="2"/>
      <c r="R281" s="2"/>
    </row>
    <row r="282" spans="1:18" x14ac:dyDescent="0.25">
      <c r="A282" s="7" t="s">
        <v>17</v>
      </c>
      <c r="B282" s="48" t="s">
        <v>122</v>
      </c>
      <c r="C282" s="11">
        <v>10</v>
      </c>
      <c r="D282" s="12" t="s">
        <v>12</v>
      </c>
      <c r="E282" s="25"/>
      <c r="F282" s="26">
        <f>C282*E282</f>
        <v>0</v>
      </c>
      <c r="G282" s="77">
        <v>6</v>
      </c>
      <c r="H282" s="26">
        <f>C282*G282</f>
        <v>60</v>
      </c>
      <c r="I282" s="27"/>
      <c r="J282" s="26">
        <f>C282*I282</f>
        <v>0</v>
      </c>
      <c r="K282" s="28">
        <v>8</v>
      </c>
      <c r="L282" s="26">
        <f>C282*K282</f>
        <v>80</v>
      </c>
      <c r="M282" s="26">
        <f>E282+G282+I282+K282</f>
        <v>14</v>
      </c>
      <c r="N282" s="26">
        <f>M282*N$2</f>
        <v>1.54</v>
      </c>
      <c r="O282" s="26">
        <f>M282+N282</f>
        <v>15.54</v>
      </c>
      <c r="P282" s="74">
        <f>O282/39</f>
        <v>0.39846153846153842</v>
      </c>
      <c r="Q282" s="39">
        <f>O282+P282</f>
        <v>15.938461538461537</v>
      </c>
      <c r="R282" s="39">
        <f>C282*Q282</f>
        <v>159.38461538461536</v>
      </c>
    </row>
    <row r="283" spans="1:18" x14ac:dyDescent="0.25">
      <c r="A283" s="6"/>
      <c r="B283" s="44"/>
      <c r="C283" s="11"/>
      <c r="D283" s="11"/>
      <c r="E283" s="31"/>
      <c r="P283" s="72"/>
      <c r="Q283" s="2"/>
      <c r="R283" s="2"/>
    </row>
    <row r="284" spans="1:18" ht="30" x14ac:dyDescent="0.25">
      <c r="A284" s="6"/>
      <c r="B284" s="45" t="s">
        <v>123</v>
      </c>
      <c r="C284" s="11"/>
      <c r="D284" s="11"/>
      <c r="E284" s="31"/>
      <c r="P284" s="72"/>
      <c r="Q284" s="2"/>
      <c r="R284" s="2"/>
    </row>
    <row r="285" spans="1:18" x14ac:dyDescent="0.25">
      <c r="A285" s="6"/>
      <c r="B285" s="44"/>
      <c r="C285" s="11"/>
      <c r="D285" s="11"/>
      <c r="E285" s="31"/>
      <c r="P285" s="72"/>
      <c r="Q285" s="2"/>
      <c r="R285" s="2"/>
    </row>
    <row r="286" spans="1:18" ht="30" x14ac:dyDescent="0.25">
      <c r="A286" s="7" t="s">
        <v>18</v>
      </c>
      <c r="B286" s="48" t="s">
        <v>124</v>
      </c>
      <c r="C286" s="11">
        <v>0</v>
      </c>
      <c r="D286" s="12" t="s">
        <v>12</v>
      </c>
      <c r="E286" s="25"/>
      <c r="F286" s="26">
        <f>C286*E286</f>
        <v>0</v>
      </c>
      <c r="G286" s="77">
        <v>4</v>
      </c>
      <c r="H286" s="26">
        <f>C286*G286</f>
        <v>0</v>
      </c>
      <c r="I286" s="27"/>
      <c r="J286" s="26">
        <f>C286*I286</f>
        <v>0</v>
      </c>
      <c r="K286" s="28">
        <v>8</v>
      </c>
      <c r="L286" s="26">
        <f>C286*K286</f>
        <v>0</v>
      </c>
      <c r="M286" s="26">
        <f>E286+G286+I286+K286</f>
        <v>12</v>
      </c>
      <c r="N286" s="26">
        <f>M286*N$2</f>
        <v>1.32</v>
      </c>
      <c r="O286" s="26">
        <f>M286+N286</f>
        <v>13.32</v>
      </c>
      <c r="P286" s="74">
        <f>O286/39</f>
        <v>0.34153846153846157</v>
      </c>
      <c r="Q286" s="39">
        <f>O286+P286</f>
        <v>13.661538461538463</v>
      </c>
      <c r="R286" s="39">
        <f>C286*Q286</f>
        <v>0</v>
      </c>
    </row>
    <row r="287" spans="1:18" x14ac:dyDescent="0.25">
      <c r="A287" s="6"/>
      <c r="B287" s="44"/>
      <c r="C287" s="11"/>
      <c r="D287" s="11"/>
      <c r="E287" s="31"/>
      <c r="P287" s="72"/>
      <c r="Q287" s="2"/>
      <c r="R287" s="2"/>
    </row>
    <row r="288" spans="1:18" x14ac:dyDescent="0.25">
      <c r="A288" s="6"/>
      <c r="B288" s="45" t="s">
        <v>125</v>
      </c>
      <c r="C288" s="11"/>
      <c r="D288" s="11"/>
      <c r="E288" s="31"/>
      <c r="P288" s="72"/>
      <c r="Q288" s="2"/>
      <c r="R288" s="2"/>
    </row>
    <row r="289" spans="1:18" x14ac:dyDescent="0.25">
      <c r="A289" s="6"/>
      <c r="B289" s="44"/>
      <c r="C289" s="11"/>
      <c r="D289" s="11"/>
      <c r="E289" s="31"/>
      <c r="P289" s="72"/>
      <c r="Q289" s="2"/>
      <c r="R289" s="2"/>
    </row>
    <row r="290" spans="1:18" x14ac:dyDescent="0.25">
      <c r="A290" s="7" t="s">
        <v>38</v>
      </c>
      <c r="B290" s="48" t="s">
        <v>126</v>
      </c>
      <c r="C290" s="11">
        <v>27</v>
      </c>
      <c r="D290" s="12" t="s">
        <v>12</v>
      </c>
      <c r="E290" s="25">
        <v>0.1</v>
      </c>
      <c r="F290" s="26">
        <f>C290*E290</f>
        <v>2.7</v>
      </c>
      <c r="G290" s="77">
        <v>5.66</v>
      </c>
      <c r="H290" s="26">
        <f>C290*G290</f>
        <v>152.82</v>
      </c>
      <c r="I290" s="27"/>
      <c r="J290" s="26">
        <f>C290*I290</f>
        <v>0</v>
      </c>
      <c r="K290" s="28">
        <v>4</v>
      </c>
      <c r="L290" s="26">
        <f>C290*K290</f>
        <v>108</v>
      </c>
      <c r="M290" s="26">
        <f>E290+G290+I290+K290</f>
        <v>9.76</v>
      </c>
      <c r="N290" s="26">
        <f>M290*N$2</f>
        <v>1.0735999999999999</v>
      </c>
      <c r="O290" s="26">
        <f>M290+N290</f>
        <v>10.833600000000001</v>
      </c>
      <c r="P290" s="74">
        <f>O290/39</f>
        <v>0.27778461538461541</v>
      </c>
      <c r="Q290" s="39">
        <f>O290+P290</f>
        <v>11.111384615384615</v>
      </c>
      <c r="R290" s="39">
        <f>C290*Q290</f>
        <v>300.00738461538464</v>
      </c>
    </row>
    <row r="291" spans="1:18" x14ac:dyDescent="0.25">
      <c r="A291" s="6"/>
      <c r="B291" s="44"/>
      <c r="C291" s="11"/>
      <c r="D291" s="11"/>
      <c r="E291" s="31"/>
      <c r="P291" s="72"/>
      <c r="Q291" s="2"/>
      <c r="R291" s="2"/>
    </row>
    <row r="292" spans="1:18" x14ac:dyDescent="0.25">
      <c r="A292" s="6"/>
      <c r="B292" s="45" t="s">
        <v>127</v>
      </c>
      <c r="C292" s="11"/>
      <c r="D292" s="11"/>
      <c r="E292" s="31"/>
      <c r="P292" s="72"/>
      <c r="Q292" s="2"/>
      <c r="R292" s="2"/>
    </row>
    <row r="293" spans="1:18" x14ac:dyDescent="0.25">
      <c r="A293" s="6"/>
      <c r="B293" s="44"/>
      <c r="C293" s="11"/>
      <c r="D293" s="11"/>
      <c r="E293" s="31"/>
      <c r="P293" s="72"/>
      <c r="Q293" s="2"/>
      <c r="R293" s="2"/>
    </row>
    <row r="294" spans="1:18" x14ac:dyDescent="0.25">
      <c r="A294" s="8" t="s">
        <v>39</v>
      </c>
      <c r="B294" s="49" t="s">
        <v>128</v>
      </c>
      <c r="C294" s="13">
        <v>36</v>
      </c>
      <c r="D294" s="14" t="s">
        <v>12</v>
      </c>
      <c r="E294" s="25">
        <v>0.05</v>
      </c>
      <c r="F294" s="26">
        <f>C294*E294</f>
        <v>1.8</v>
      </c>
      <c r="G294" s="77">
        <v>2.5</v>
      </c>
      <c r="H294" s="26">
        <f>C294*G294</f>
        <v>90</v>
      </c>
      <c r="I294" s="27"/>
      <c r="J294" s="26">
        <f>C294*I294</f>
        <v>0</v>
      </c>
      <c r="K294" s="28"/>
      <c r="L294" s="26">
        <f>C294*K294</f>
        <v>0</v>
      </c>
      <c r="M294" s="26">
        <f>E294+G294+I294+K294</f>
        <v>2.5499999999999998</v>
      </c>
      <c r="N294" s="26">
        <f>M294*N$2</f>
        <v>0.28049999999999997</v>
      </c>
      <c r="O294" s="26">
        <f>M294+N294</f>
        <v>2.8304999999999998</v>
      </c>
      <c r="P294" s="74">
        <f>O294/39</f>
        <v>7.2576923076923067E-2</v>
      </c>
      <c r="Q294" s="39">
        <f>O294+P294</f>
        <v>2.9030769230769229</v>
      </c>
      <c r="R294" s="39">
        <f>C294*Q294</f>
        <v>104.51076923076923</v>
      </c>
    </row>
    <row r="295" spans="1:18" x14ac:dyDescent="0.25">
      <c r="A295" s="6"/>
      <c r="B295" s="44"/>
      <c r="C295" s="11"/>
      <c r="D295" s="11"/>
      <c r="E295" s="31"/>
      <c r="P295" s="72"/>
      <c r="Q295" s="2"/>
      <c r="R295" s="2"/>
    </row>
    <row r="296" spans="1:18" x14ac:dyDescent="0.25">
      <c r="A296" s="6"/>
      <c r="B296" s="46" t="s">
        <v>129</v>
      </c>
      <c r="C296" s="11"/>
      <c r="D296" s="11"/>
      <c r="E296" s="31"/>
      <c r="P296" s="72"/>
      <c r="Q296" s="2"/>
      <c r="R296" s="4"/>
    </row>
    <row r="297" spans="1:18" x14ac:dyDescent="0.25">
      <c r="A297" s="9"/>
      <c r="B297" s="47"/>
      <c r="C297" s="13"/>
      <c r="D297" s="13"/>
      <c r="E297" s="31"/>
      <c r="P297" s="72"/>
      <c r="Q297" s="2"/>
      <c r="R297" s="2"/>
    </row>
    <row r="298" spans="1:18" x14ac:dyDescent="0.25">
      <c r="A298" s="6"/>
      <c r="B298" s="44"/>
      <c r="C298" s="11"/>
      <c r="D298" s="11"/>
      <c r="E298" s="31"/>
      <c r="P298" s="72"/>
      <c r="Q298" s="2"/>
      <c r="R298" s="2"/>
    </row>
    <row r="299" spans="1:18" ht="30" x14ac:dyDescent="0.25">
      <c r="A299" s="6"/>
      <c r="B299" s="45" t="s">
        <v>788</v>
      </c>
      <c r="C299" s="11"/>
      <c r="D299" s="11"/>
      <c r="E299" s="31"/>
      <c r="P299" s="72"/>
      <c r="Q299" s="2"/>
      <c r="R299" s="2"/>
    </row>
    <row r="300" spans="1:18" x14ac:dyDescent="0.25">
      <c r="A300" s="6"/>
      <c r="B300" s="44"/>
      <c r="C300" s="11"/>
      <c r="D300" s="11"/>
      <c r="E300" s="31"/>
      <c r="P300" s="72"/>
      <c r="Q300" s="2"/>
      <c r="R300" s="2"/>
    </row>
    <row r="301" spans="1:18" x14ac:dyDescent="0.25">
      <c r="A301" s="6"/>
      <c r="B301" s="45" t="s">
        <v>130</v>
      </c>
      <c r="C301" s="11"/>
      <c r="D301" s="11"/>
      <c r="E301" s="31"/>
      <c r="P301" s="72"/>
      <c r="Q301" s="2"/>
      <c r="R301" s="2"/>
    </row>
    <row r="302" spans="1:18" x14ac:dyDescent="0.25">
      <c r="A302" s="6"/>
      <c r="B302" s="45"/>
      <c r="C302" s="11"/>
      <c r="D302" s="11"/>
      <c r="E302" s="31"/>
      <c r="P302" s="72"/>
      <c r="Q302" s="2"/>
      <c r="R302" s="2"/>
    </row>
    <row r="303" spans="1:18" x14ac:dyDescent="0.25">
      <c r="A303" s="6"/>
      <c r="B303" s="45" t="s">
        <v>5</v>
      </c>
      <c r="C303" s="11"/>
      <c r="D303" s="11"/>
      <c r="E303" s="31"/>
      <c r="P303" s="72"/>
      <c r="Q303" s="2"/>
      <c r="R303" s="2"/>
    </row>
    <row r="304" spans="1:18" x14ac:dyDescent="0.25">
      <c r="A304" s="6"/>
      <c r="B304" s="45"/>
      <c r="C304" s="11"/>
      <c r="D304" s="11"/>
      <c r="E304" s="31"/>
      <c r="P304" s="72"/>
      <c r="Q304" s="2"/>
      <c r="R304" s="2"/>
    </row>
    <row r="305" spans="1:18" x14ac:dyDescent="0.25">
      <c r="A305" s="6"/>
      <c r="B305" s="45" t="s">
        <v>45</v>
      </c>
      <c r="C305" s="11"/>
      <c r="D305" s="11"/>
      <c r="E305" s="31"/>
      <c r="P305" s="72"/>
      <c r="Q305" s="2"/>
      <c r="R305" s="2"/>
    </row>
    <row r="306" spans="1:18" x14ac:dyDescent="0.25">
      <c r="A306" s="6"/>
      <c r="B306" s="45"/>
      <c r="C306" s="11"/>
      <c r="D306" s="11"/>
      <c r="E306" s="31"/>
      <c r="P306" s="72"/>
      <c r="Q306" s="2"/>
      <c r="R306" s="2"/>
    </row>
    <row r="307" spans="1:18" ht="75" x14ac:dyDescent="0.25">
      <c r="A307" s="6"/>
      <c r="B307" s="45" t="s">
        <v>131</v>
      </c>
      <c r="C307" s="11"/>
      <c r="D307" s="11"/>
      <c r="E307" s="31"/>
      <c r="P307" s="72"/>
      <c r="Q307" s="2"/>
      <c r="R307" s="2"/>
    </row>
    <row r="308" spans="1:18" x14ac:dyDescent="0.25">
      <c r="A308" s="6"/>
      <c r="B308" s="45"/>
      <c r="C308" s="11"/>
      <c r="D308" s="11"/>
      <c r="E308" s="31"/>
      <c r="P308" s="72"/>
      <c r="Q308" s="2"/>
      <c r="R308" s="2"/>
    </row>
    <row r="309" spans="1:18" ht="30" x14ac:dyDescent="0.25">
      <c r="A309" s="6"/>
      <c r="B309" s="45" t="s">
        <v>132</v>
      </c>
      <c r="C309" s="11"/>
      <c r="D309" s="11"/>
      <c r="E309" s="31"/>
      <c r="P309" s="72"/>
      <c r="Q309" s="2"/>
      <c r="R309" s="2"/>
    </row>
    <row r="310" spans="1:18" x14ac:dyDescent="0.25">
      <c r="A310" s="6"/>
      <c r="B310" s="45"/>
      <c r="C310" s="11"/>
      <c r="D310" s="11"/>
      <c r="E310" s="31"/>
      <c r="P310" s="72"/>
      <c r="Q310" s="2"/>
      <c r="R310" s="2"/>
    </row>
    <row r="311" spans="1:18" ht="30" x14ac:dyDescent="0.25">
      <c r="A311" s="6"/>
      <c r="B311" s="45" t="s">
        <v>133</v>
      </c>
      <c r="C311" s="11"/>
      <c r="D311" s="11"/>
      <c r="E311" s="31"/>
      <c r="P311" s="72"/>
      <c r="Q311" s="2"/>
      <c r="R311" s="2"/>
    </row>
    <row r="312" spans="1:18" x14ac:dyDescent="0.25">
      <c r="A312" s="6"/>
      <c r="B312" s="45"/>
      <c r="C312" s="11"/>
      <c r="D312" s="11"/>
      <c r="E312" s="31"/>
      <c r="P312" s="72"/>
      <c r="Q312" s="2"/>
      <c r="R312" s="2"/>
    </row>
    <row r="313" spans="1:18" ht="30" x14ac:dyDescent="0.25">
      <c r="A313" s="6"/>
      <c r="B313" s="45" t="s">
        <v>134</v>
      </c>
      <c r="C313" s="11"/>
      <c r="D313" s="11"/>
      <c r="E313" s="31"/>
      <c r="P313" s="72"/>
      <c r="Q313" s="2"/>
      <c r="R313" s="2"/>
    </row>
    <row r="314" spans="1:18" x14ac:dyDescent="0.25">
      <c r="A314" s="6"/>
      <c r="B314" s="45"/>
      <c r="C314" s="11"/>
      <c r="D314" s="11"/>
      <c r="E314" s="31"/>
      <c r="P314" s="72"/>
      <c r="Q314" s="2"/>
      <c r="R314" s="2"/>
    </row>
    <row r="315" spans="1:18" x14ac:dyDescent="0.25">
      <c r="A315" s="6"/>
      <c r="B315" s="45" t="s">
        <v>6</v>
      </c>
      <c r="C315" s="11"/>
      <c r="D315" s="11"/>
      <c r="E315" s="31"/>
      <c r="P315" s="72"/>
      <c r="Q315" s="2"/>
      <c r="R315" s="2"/>
    </row>
    <row r="316" spans="1:18" x14ac:dyDescent="0.25">
      <c r="A316" s="6"/>
      <c r="B316" s="45"/>
      <c r="C316" s="11"/>
      <c r="D316" s="11"/>
      <c r="E316" s="31"/>
      <c r="P316" s="72"/>
      <c r="Q316" s="2"/>
      <c r="R316" s="2"/>
    </row>
    <row r="317" spans="1:18" x14ac:dyDescent="0.25">
      <c r="A317" s="6"/>
      <c r="B317" s="45" t="s">
        <v>7</v>
      </c>
      <c r="C317" s="11"/>
      <c r="D317" s="11"/>
      <c r="E317" s="31"/>
      <c r="P317" s="72"/>
      <c r="Q317" s="2"/>
      <c r="R317" s="2"/>
    </row>
    <row r="318" spans="1:18" x14ac:dyDescent="0.25">
      <c r="A318" s="6"/>
      <c r="B318" s="44"/>
      <c r="C318" s="11"/>
      <c r="D318" s="11"/>
      <c r="E318" s="31"/>
      <c r="P318" s="72"/>
      <c r="Q318" s="2"/>
      <c r="R318" s="2"/>
    </row>
    <row r="319" spans="1:18" s="19" customFormat="1" ht="60" x14ac:dyDescent="0.25">
      <c r="A319" s="8" t="s">
        <v>9</v>
      </c>
      <c r="B319" s="52" t="s">
        <v>8</v>
      </c>
      <c r="C319" s="9">
        <v>1</v>
      </c>
      <c r="D319" s="8" t="s">
        <v>10</v>
      </c>
      <c r="E319" s="56"/>
      <c r="F319" s="57">
        <f>C319*E319</f>
        <v>0</v>
      </c>
      <c r="G319" s="57"/>
      <c r="H319" s="57">
        <f>C319*G319</f>
        <v>0</v>
      </c>
      <c r="I319" s="58"/>
      <c r="J319" s="57">
        <f>C319*I319</f>
        <v>0</v>
      </c>
      <c r="K319" s="59"/>
      <c r="L319" s="57">
        <f>C319*K319</f>
        <v>0</v>
      </c>
      <c r="M319" s="57">
        <f>E319+G319+I319+K319</f>
        <v>0</v>
      </c>
      <c r="N319" s="57">
        <f>M319*N$2</f>
        <v>0</v>
      </c>
      <c r="O319" s="57">
        <f>M319+N319</f>
        <v>0</v>
      </c>
      <c r="P319" s="78">
        <f>O319/39</f>
        <v>0</v>
      </c>
      <c r="Q319" s="18" t="s">
        <v>813</v>
      </c>
      <c r="R319" s="60"/>
    </row>
    <row r="320" spans="1:18" x14ac:dyDescent="0.25">
      <c r="A320" s="6"/>
      <c r="B320" s="44"/>
      <c r="C320" s="11"/>
      <c r="D320" s="11"/>
      <c r="E320" s="31"/>
      <c r="P320" s="72"/>
      <c r="Q320" s="2"/>
      <c r="R320" s="2"/>
    </row>
    <row r="321" spans="1:18" x14ac:dyDescent="0.25">
      <c r="A321" s="6"/>
      <c r="B321" s="46" t="s">
        <v>135</v>
      </c>
      <c r="C321" s="11"/>
      <c r="D321" s="11"/>
      <c r="E321" s="31"/>
      <c r="P321" s="72"/>
      <c r="Q321" s="2"/>
      <c r="R321" s="4"/>
    </row>
    <row r="322" spans="1:18" x14ac:dyDescent="0.25">
      <c r="A322" s="9"/>
      <c r="B322" s="47"/>
      <c r="C322" s="13"/>
      <c r="D322" s="13"/>
      <c r="E322" s="31"/>
      <c r="P322" s="72"/>
      <c r="Q322" s="2"/>
      <c r="R322" s="2"/>
    </row>
    <row r="323" spans="1:18" x14ac:dyDescent="0.25">
      <c r="A323" s="6"/>
      <c r="B323" s="44"/>
      <c r="C323" s="11"/>
      <c r="D323" s="11"/>
      <c r="E323" s="31"/>
      <c r="P323" s="72"/>
      <c r="Q323" s="2"/>
      <c r="R323" s="2"/>
    </row>
    <row r="324" spans="1:18" x14ac:dyDescent="0.25">
      <c r="A324" s="6"/>
      <c r="B324" s="45" t="s">
        <v>36</v>
      </c>
      <c r="C324" s="11"/>
      <c r="D324" s="11"/>
      <c r="E324" s="31"/>
      <c r="P324" s="72"/>
      <c r="Q324" s="2"/>
      <c r="R324" s="2"/>
    </row>
    <row r="325" spans="1:18" x14ac:dyDescent="0.25">
      <c r="A325" s="6"/>
      <c r="B325" s="45"/>
      <c r="C325" s="11"/>
      <c r="D325" s="11"/>
      <c r="E325" s="31"/>
      <c r="P325" s="72"/>
      <c r="Q325" s="2"/>
      <c r="R325" s="2"/>
    </row>
    <row r="326" spans="1:18" ht="30" x14ac:dyDescent="0.25">
      <c r="A326" s="6"/>
      <c r="B326" s="45" t="s">
        <v>136</v>
      </c>
      <c r="C326" s="11"/>
      <c r="D326" s="11"/>
      <c r="E326" s="31"/>
      <c r="P326" s="72"/>
      <c r="Q326" s="2"/>
      <c r="R326" s="2"/>
    </row>
    <row r="327" spans="1:18" x14ac:dyDescent="0.25">
      <c r="A327" s="6"/>
      <c r="B327" s="45"/>
      <c r="C327" s="11"/>
      <c r="D327" s="11"/>
      <c r="E327" s="31"/>
      <c r="P327" s="72"/>
      <c r="Q327" s="2"/>
      <c r="R327" s="2"/>
    </row>
    <row r="328" spans="1:18" x14ac:dyDescent="0.25">
      <c r="A328" s="6"/>
      <c r="B328" s="45" t="s">
        <v>137</v>
      </c>
      <c r="C328" s="11"/>
      <c r="D328" s="11"/>
      <c r="E328" s="31"/>
      <c r="P328" s="72"/>
      <c r="Q328" s="2"/>
      <c r="R328" s="2"/>
    </row>
    <row r="329" spans="1:18" x14ac:dyDescent="0.25">
      <c r="A329" s="6"/>
      <c r="B329" s="45"/>
      <c r="C329" s="11"/>
      <c r="D329" s="11"/>
      <c r="E329" s="31"/>
      <c r="P329" s="72"/>
      <c r="Q329" s="2"/>
      <c r="R329" s="2"/>
    </row>
    <row r="330" spans="1:18" x14ac:dyDescent="0.25">
      <c r="A330" s="6"/>
      <c r="B330" s="45" t="s">
        <v>138</v>
      </c>
      <c r="C330" s="11"/>
      <c r="D330" s="11"/>
      <c r="E330" s="31"/>
      <c r="P330" s="72"/>
      <c r="Q330" s="2"/>
      <c r="R330" s="2"/>
    </row>
    <row r="331" spans="1:18" x14ac:dyDescent="0.25">
      <c r="A331" s="6"/>
      <c r="B331" s="44"/>
      <c r="C331" s="11"/>
      <c r="D331" s="11"/>
      <c r="E331" s="31"/>
      <c r="P331" s="72"/>
      <c r="Q331" s="2"/>
      <c r="R331" s="2"/>
    </row>
    <row r="332" spans="1:18" x14ac:dyDescent="0.25">
      <c r="A332" s="7" t="s">
        <v>19</v>
      </c>
      <c r="B332" s="48" t="s">
        <v>139</v>
      </c>
      <c r="C332" s="11">
        <v>18</v>
      </c>
      <c r="D332" s="12" t="s">
        <v>34</v>
      </c>
      <c r="E332" s="33"/>
      <c r="F332" s="34"/>
      <c r="G332" s="34"/>
      <c r="H332" s="34"/>
      <c r="I332" s="34"/>
      <c r="J332" s="34"/>
      <c r="K332" s="34"/>
      <c r="L332" s="34"/>
      <c r="M332" s="34"/>
      <c r="N332" s="34"/>
      <c r="O332" s="34"/>
      <c r="P332" s="73"/>
      <c r="Q332" s="17" t="s">
        <v>814</v>
      </c>
      <c r="R332" s="2"/>
    </row>
    <row r="333" spans="1:18" x14ac:dyDescent="0.25">
      <c r="A333" s="6"/>
      <c r="B333" s="44"/>
      <c r="C333" s="11"/>
      <c r="D333" s="11"/>
      <c r="E333" s="31"/>
      <c r="P333" s="72"/>
      <c r="Q333" s="2"/>
      <c r="R333" s="2"/>
    </row>
    <row r="334" spans="1:18" x14ac:dyDescent="0.25">
      <c r="A334" s="7" t="s">
        <v>11</v>
      </c>
      <c r="B334" s="48" t="s">
        <v>140</v>
      </c>
      <c r="C334" s="11">
        <v>12</v>
      </c>
      <c r="D334" s="12" t="s">
        <v>34</v>
      </c>
      <c r="E334" s="33"/>
      <c r="F334" s="34"/>
      <c r="G334" s="34"/>
      <c r="H334" s="34"/>
      <c r="I334" s="34"/>
      <c r="J334" s="34"/>
      <c r="K334" s="34"/>
      <c r="L334" s="34"/>
      <c r="M334" s="34"/>
      <c r="N334" s="34"/>
      <c r="O334" s="34"/>
      <c r="P334" s="73"/>
      <c r="Q334" s="17" t="s">
        <v>814</v>
      </c>
      <c r="R334" s="2"/>
    </row>
    <row r="335" spans="1:18" x14ac:dyDescent="0.25">
      <c r="A335" s="6"/>
      <c r="B335" s="44"/>
      <c r="C335" s="11"/>
      <c r="D335" s="11"/>
      <c r="E335" s="31"/>
      <c r="P335" s="72"/>
      <c r="Q335" s="2"/>
      <c r="R335" s="2"/>
    </row>
    <row r="336" spans="1:18" ht="75" x14ac:dyDescent="0.25">
      <c r="A336" s="6"/>
      <c r="B336" s="45" t="s">
        <v>141</v>
      </c>
      <c r="C336" s="11"/>
      <c r="D336" s="11"/>
      <c r="E336" s="31"/>
      <c r="P336" s="72"/>
      <c r="Q336" s="2"/>
      <c r="R336" s="2"/>
    </row>
    <row r="337" spans="1:18" x14ac:dyDescent="0.25">
      <c r="A337" s="6"/>
      <c r="B337" s="45"/>
      <c r="C337" s="11"/>
      <c r="D337" s="11"/>
      <c r="E337" s="31"/>
      <c r="P337" s="72"/>
      <c r="Q337" s="2"/>
      <c r="R337" s="2"/>
    </row>
    <row r="338" spans="1:18" x14ac:dyDescent="0.25">
      <c r="A338" s="6"/>
      <c r="B338" s="45" t="s">
        <v>142</v>
      </c>
      <c r="C338" s="11"/>
      <c r="D338" s="11"/>
      <c r="E338" s="31"/>
      <c r="P338" s="72"/>
      <c r="Q338" s="2"/>
      <c r="R338" s="2"/>
    </row>
    <row r="339" spans="1:18" x14ac:dyDescent="0.25">
      <c r="A339" s="6"/>
      <c r="B339" s="44"/>
      <c r="C339" s="11"/>
      <c r="D339" s="11"/>
      <c r="E339" s="31"/>
      <c r="P339" s="72"/>
      <c r="Q339" s="2"/>
      <c r="R339" s="2"/>
    </row>
    <row r="340" spans="1:18" ht="30" x14ac:dyDescent="0.25">
      <c r="A340" s="8" t="s">
        <v>13</v>
      </c>
      <c r="B340" s="49" t="s">
        <v>143</v>
      </c>
      <c r="C340" s="13">
        <v>7</v>
      </c>
      <c r="D340" s="14" t="s">
        <v>119</v>
      </c>
      <c r="E340" s="33"/>
      <c r="F340" s="34"/>
      <c r="G340" s="34"/>
      <c r="H340" s="34"/>
      <c r="I340" s="34"/>
      <c r="J340" s="34"/>
      <c r="K340" s="34"/>
      <c r="L340" s="34"/>
      <c r="M340" s="34"/>
      <c r="N340" s="34"/>
      <c r="O340" s="34"/>
      <c r="P340" s="73"/>
      <c r="Q340" s="17" t="s">
        <v>814</v>
      </c>
      <c r="R340" s="2"/>
    </row>
    <row r="341" spans="1:18" x14ac:dyDescent="0.25">
      <c r="A341" s="6"/>
      <c r="B341" s="44"/>
      <c r="C341" s="11"/>
      <c r="D341" s="11"/>
      <c r="E341" s="31"/>
      <c r="P341" s="72"/>
      <c r="Q341" s="2"/>
      <c r="R341" s="2"/>
    </row>
    <row r="342" spans="1:18" x14ac:dyDescent="0.25">
      <c r="A342" s="6"/>
      <c r="B342" s="46" t="s">
        <v>144</v>
      </c>
      <c r="C342" s="11"/>
      <c r="D342" s="11"/>
      <c r="E342" s="31"/>
      <c r="P342" s="72"/>
      <c r="Q342" s="2"/>
      <c r="R342" s="4"/>
    </row>
    <row r="343" spans="1:18" x14ac:dyDescent="0.25">
      <c r="A343" s="9"/>
      <c r="B343" s="47"/>
      <c r="C343" s="13"/>
      <c r="D343" s="13"/>
      <c r="E343" s="31"/>
      <c r="P343" s="72"/>
      <c r="Q343" s="2"/>
      <c r="R343" s="2"/>
    </row>
    <row r="344" spans="1:18" x14ac:dyDescent="0.25">
      <c r="A344" s="6"/>
      <c r="B344" s="44"/>
      <c r="C344" s="11"/>
      <c r="D344" s="11"/>
      <c r="E344" s="31"/>
      <c r="P344" s="72"/>
      <c r="Q344" s="2"/>
      <c r="R344" s="2"/>
    </row>
    <row r="345" spans="1:18" ht="30" x14ac:dyDescent="0.25">
      <c r="A345" s="6"/>
      <c r="B345" s="45" t="s">
        <v>789</v>
      </c>
      <c r="C345" s="11"/>
      <c r="D345" s="11"/>
      <c r="E345" s="31"/>
      <c r="P345" s="72"/>
      <c r="Q345" s="2"/>
      <c r="R345" s="2"/>
    </row>
    <row r="346" spans="1:18" x14ac:dyDescent="0.25">
      <c r="A346" s="6"/>
      <c r="B346" s="44"/>
      <c r="C346" s="11"/>
      <c r="D346" s="11"/>
      <c r="E346" s="31"/>
      <c r="P346" s="72"/>
      <c r="Q346" s="2"/>
      <c r="R346" s="2"/>
    </row>
    <row r="347" spans="1:18" x14ac:dyDescent="0.25">
      <c r="A347" s="6"/>
      <c r="B347" s="45" t="s">
        <v>145</v>
      </c>
      <c r="C347" s="11"/>
      <c r="D347" s="11"/>
      <c r="E347" s="31"/>
      <c r="P347" s="72"/>
      <c r="Q347" s="2"/>
      <c r="R347" s="2"/>
    </row>
    <row r="348" spans="1:18" x14ac:dyDescent="0.25">
      <c r="A348" s="6"/>
      <c r="B348" s="45"/>
      <c r="C348" s="11"/>
      <c r="D348" s="11"/>
      <c r="E348" s="31"/>
      <c r="P348" s="72"/>
      <c r="Q348" s="2"/>
      <c r="R348" s="2"/>
    </row>
    <row r="349" spans="1:18" x14ac:dyDescent="0.25">
      <c r="A349" s="6"/>
      <c r="B349" s="45" t="s">
        <v>5</v>
      </c>
      <c r="C349" s="11"/>
      <c r="D349" s="11"/>
      <c r="E349" s="31"/>
      <c r="P349" s="72"/>
      <c r="Q349" s="2"/>
      <c r="R349" s="2"/>
    </row>
    <row r="350" spans="1:18" x14ac:dyDescent="0.25">
      <c r="A350" s="6"/>
      <c r="B350" s="45"/>
      <c r="C350" s="11"/>
      <c r="D350" s="11"/>
      <c r="E350" s="31"/>
      <c r="P350" s="72"/>
      <c r="Q350" s="2"/>
      <c r="R350" s="2"/>
    </row>
    <row r="351" spans="1:18" x14ac:dyDescent="0.25">
      <c r="A351" s="6"/>
      <c r="B351" s="45" t="s">
        <v>45</v>
      </c>
      <c r="C351" s="11"/>
      <c r="D351" s="11"/>
      <c r="E351" s="31"/>
      <c r="P351" s="72"/>
      <c r="Q351" s="2"/>
      <c r="R351" s="2"/>
    </row>
    <row r="352" spans="1:18" x14ac:dyDescent="0.25">
      <c r="A352" s="6"/>
      <c r="B352" s="45"/>
      <c r="C352" s="11"/>
      <c r="D352" s="11"/>
      <c r="E352" s="31"/>
      <c r="P352" s="72"/>
      <c r="Q352" s="2"/>
      <c r="R352" s="2"/>
    </row>
    <row r="353" spans="1:18" ht="45" x14ac:dyDescent="0.25">
      <c r="A353" s="6"/>
      <c r="B353" s="45" t="s">
        <v>146</v>
      </c>
      <c r="C353" s="11"/>
      <c r="D353" s="11"/>
      <c r="E353" s="31"/>
      <c r="P353" s="72"/>
      <c r="Q353" s="2"/>
      <c r="R353" s="2"/>
    </row>
    <row r="354" spans="1:18" x14ac:dyDescent="0.25">
      <c r="A354" s="6"/>
      <c r="B354" s="45"/>
      <c r="C354" s="11"/>
      <c r="D354" s="11"/>
      <c r="E354" s="31"/>
      <c r="P354" s="72"/>
      <c r="Q354" s="2"/>
      <c r="R354" s="2"/>
    </row>
    <row r="355" spans="1:18" x14ac:dyDescent="0.25">
      <c r="A355" s="6"/>
      <c r="B355" s="45" t="s">
        <v>6</v>
      </c>
      <c r="C355" s="11"/>
      <c r="D355" s="11"/>
      <c r="E355" s="31"/>
      <c r="P355" s="72"/>
      <c r="Q355" s="2"/>
      <c r="R355" s="2"/>
    </row>
    <row r="356" spans="1:18" x14ac:dyDescent="0.25">
      <c r="A356" s="6"/>
      <c r="B356" s="45"/>
      <c r="C356" s="11"/>
      <c r="D356" s="11"/>
      <c r="E356" s="31"/>
      <c r="P356" s="72"/>
      <c r="Q356" s="2"/>
      <c r="R356" s="2"/>
    </row>
    <row r="357" spans="1:18" x14ac:dyDescent="0.25">
      <c r="A357" s="6"/>
      <c r="B357" s="45" t="s">
        <v>7</v>
      </c>
      <c r="C357" s="11"/>
      <c r="D357" s="11"/>
      <c r="E357" s="31"/>
      <c r="P357" s="72"/>
      <c r="Q357" s="2"/>
      <c r="R357" s="2"/>
    </row>
    <row r="358" spans="1:18" x14ac:dyDescent="0.25">
      <c r="A358" s="6"/>
      <c r="B358" s="44"/>
      <c r="C358" s="11"/>
      <c r="D358" s="11"/>
      <c r="E358" s="31"/>
      <c r="P358" s="72"/>
      <c r="Q358" s="2"/>
      <c r="R358" s="2"/>
    </row>
    <row r="359" spans="1:18" s="19" customFormat="1" ht="60" x14ac:dyDescent="0.25">
      <c r="A359" s="8" t="s">
        <v>9</v>
      </c>
      <c r="B359" s="52" t="s">
        <v>8</v>
      </c>
      <c r="C359" s="9">
        <v>1</v>
      </c>
      <c r="D359" s="8" t="s">
        <v>10</v>
      </c>
      <c r="E359" s="56"/>
      <c r="F359" s="57">
        <f>C359*E359</f>
        <v>0</v>
      </c>
      <c r="G359" s="57"/>
      <c r="H359" s="57">
        <f>C359*G359</f>
        <v>0</v>
      </c>
      <c r="I359" s="58"/>
      <c r="J359" s="57">
        <f>C359*I359</f>
        <v>0</v>
      </c>
      <c r="K359" s="59"/>
      <c r="L359" s="57">
        <f>C359*K359</f>
        <v>0</v>
      </c>
      <c r="M359" s="57">
        <f>E359+G359+I359+K359</f>
        <v>0</v>
      </c>
      <c r="N359" s="57">
        <f>M359*N$2</f>
        <v>0</v>
      </c>
      <c r="O359" s="57">
        <f>M359+N359</f>
        <v>0</v>
      </c>
      <c r="P359" s="78">
        <f>O359/39</f>
        <v>0</v>
      </c>
      <c r="Q359" s="18" t="s">
        <v>813</v>
      </c>
      <c r="R359" s="60"/>
    </row>
    <row r="360" spans="1:18" x14ac:dyDescent="0.25">
      <c r="A360" s="6"/>
      <c r="B360" s="44"/>
      <c r="C360" s="11"/>
      <c r="D360" s="11"/>
      <c r="E360" s="31"/>
      <c r="P360" s="72"/>
      <c r="Q360" s="2"/>
      <c r="R360" s="2"/>
    </row>
    <row r="361" spans="1:18" x14ac:dyDescent="0.25">
      <c r="A361" s="6"/>
      <c r="B361" s="46" t="s">
        <v>147</v>
      </c>
      <c r="C361" s="11"/>
      <c r="D361" s="11"/>
      <c r="E361" s="31"/>
      <c r="P361" s="72"/>
      <c r="Q361" s="2"/>
      <c r="R361" s="4"/>
    </row>
    <row r="362" spans="1:18" x14ac:dyDescent="0.25">
      <c r="A362" s="9"/>
      <c r="B362" s="47"/>
      <c r="C362" s="13"/>
      <c r="D362" s="13"/>
      <c r="E362" s="31"/>
      <c r="P362" s="72"/>
      <c r="Q362" s="2"/>
      <c r="R362" s="2"/>
    </row>
    <row r="363" spans="1:18" x14ac:dyDescent="0.25">
      <c r="A363" s="6"/>
      <c r="B363" s="44"/>
      <c r="C363" s="11"/>
      <c r="D363" s="11"/>
      <c r="E363" s="31"/>
      <c r="P363" s="72"/>
      <c r="Q363" s="2"/>
      <c r="R363" s="2"/>
    </row>
    <row r="364" spans="1:18" x14ac:dyDescent="0.25">
      <c r="A364" s="6"/>
      <c r="B364" s="45" t="s">
        <v>148</v>
      </c>
      <c r="C364" s="11"/>
      <c r="D364" s="11"/>
      <c r="E364" s="31"/>
      <c r="P364" s="72"/>
      <c r="Q364" s="2"/>
      <c r="R364" s="2"/>
    </row>
    <row r="365" spans="1:18" x14ac:dyDescent="0.25">
      <c r="A365" s="6"/>
      <c r="B365" s="45"/>
      <c r="C365" s="11"/>
      <c r="D365" s="11"/>
      <c r="E365" s="31"/>
      <c r="P365" s="72"/>
      <c r="Q365" s="2"/>
      <c r="R365" s="2"/>
    </row>
    <row r="366" spans="1:18" x14ac:dyDescent="0.25">
      <c r="A366" s="6"/>
      <c r="B366" s="45" t="s">
        <v>149</v>
      </c>
      <c r="C366" s="11"/>
      <c r="D366" s="11"/>
      <c r="E366" s="31"/>
      <c r="P366" s="72"/>
      <c r="Q366" s="2"/>
      <c r="R366" s="2"/>
    </row>
    <row r="367" spans="1:18" x14ac:dyDescent="0.25">
      <c r="A367" s="6"/>
      <c r="B367" s="45"/>
      <c r="C367" s="11"/>
      <c r="D367" s="11"/>
      <c r="E367" s="31"/>
      <c r="P367" s="72"/>
      <c r="Q367" s="2"/>
      <c r="R367" s="2"/>
    </row>
    <row r="368" spans="1:18" ht="120" x14ac:dyDescent="0.25">
      <c r="A368" s="6"/>
      <c r="B368" s="45" t="s">
        <v>150</v>
      </c>
      <c r="C368" s="11"/>
      <c r="D368" s="11"/>
      <c r="E368" s="31"/>
      <c r="P368" s="72"/>
      <c r="Q368" s="2"/>
      <c r="R368" s="2"/>
    </row>
    <row r="369" spans="1:18" x14ac:dyDescent="0.25">
      <c r="A369" s="6"/>
      <c r="B369" s="45"/>
      <c r="C369" s="11"/>
      <c r="D369" s="11"/>
      <c r="E369" s="31"/>
      <c r="P369" s="72"/>
      <c r="Q369" s="2"/>
      <c r="R369" s="2"/>
    </row>
    <row r="370" spans="1:18" x14ac:dyDescent="0.25">
      <c r="A370" s="6"/>
      <c r="B370" s="45" t="s">
        <v>151</v>
      </c>
      <c r="C370" s="11"/>
      <c r="D370" s="11"/>
      <c r="E370" s="31"/>
      <c r="P370" s="72"/>
      <c r="Q370" s="2"/>
      <c r="R370" s="2"/>
    </row>
    <row r="371" spans="1:18" x14ac:dyDescent="0.25">
      <c r="A371" s="6"/>
      <c r="B371" s="44"/>
      <c r="C371" s="11"/>
      <c r="D371" s="11"/>
      <c r="E371" s="31"/>
      <c r="P371" s="72"/>
      <c r="Q371" s="2"/>
      <c r="R371" s="2"/>
    </row>
    <row r="372" spans="1:18" ht="60" x14ac:dyDescent="0.25">
      <c r="A372" s="8" t="s">
        <v>11</v>
      </c>
      <c r="B372" s="49" t="s">
        <v>152</v>
      </c>
      <c r="C372" s="13">
        <v>1</v>
      </c>
      <c r="D372" s="14" t="s">
        <v>12</v>
      </c>
      <c r="E372" s="25">
        <f>K372/144*10</f>
        <v>40</v>
      </c>
      <c r="F372" s="26">
        <f>C372*E372</f>
        <v>40</v>
      </c>
      <c r="G372" s="26"/>
      <c r="H372" s="26">
        <f>C372*G372</f>
        <v>0</v>
      </c>
      <c r="I372" s="27">
        <v>2940.09</v>
      </c>
      <c r="J372" s="26">
        <f>C372*I372</f>
        <v>2940.09</v>
      </c>
      <c r="K372" s="28">
        <v>576</v>
      </c>
      <c r="L372" s="26">
        <f>C372*K372</f>
        <v>576</v>
      </c>
      <c r="M372" s="26">
        <f>E372+G372+I372+K372</f>
        <v>3556.09</v>
      </c>
      <c r="N372" s="26">
        <f>M372*N$2</f>
        <v>391.16990000000004</v>
      </c>
      <c r="O372" s="26">
        <f>M372+N372</f>
        <v>3947.2599</v>
      </c>
      <c r="P372" s="74">
        <f>O372/39</f>
        <v>101.21179230769231</v>
      </c>
      <c r="Q372" s="39">
        <f>O372+P372</f>
        <v>4048.4716923076921</v>
      </c>
      <c r="R372" s="39">
        <f>C372*Q372</f>
        <v>4048.4716923076921</v>
      </c>
    </row>
    <row r="373" spans="1:18" x14ac:dyDescent="0.25">
      <c r="A373" s="6"/>
      <c r="B373" s="44"/>
      <c r="C373" s="11"/>
      <c r="D373" s="11"/>
      <c r="E373" s="31"/>
      <c r="P373" s="72"/>
      <c r="Q373" s="2"/>
      <c r="R373" s="2"/>
    </row>
    <row r="374" spans="1:18" x14ac:dyDescent="0.25">
      <c r="A374" s="6"/>
      <c r="B374" s="46" t="s">
        <v>153</v>
      </c>
      <c r="C374" s="11"/>
      <c r="D374" s="11"/>
      <c r="E374" s="31"/>
      <c r="P374" s="72"/>
      <c r="Q374" s="2"/>
      <c r="R374" s="4"/>
    </row>
    <row r="375" spans="1:18" x14ac:dyDescent="0.25">
      <c r="A375" s="9"/>
      <c r="B375" s="47"/>
      <c r="C375" s="13"/>
      <c r="D375" s="13"/>
      <c r="E375" s="31"/>
      <c r="P375" s="72"/>
      <c r="Q375" s="2"/>
      <c r="R375" s="2"/>
    </row>
    <row r="376" spans="1:18" x14ac:dyDescent="0.25">
      <c r="A376" s="6"/>
      <c r="B376" s="44"/>
      <c r="C376" s="11"/>
      <c r="D376" s="11"/>
      <c r="E376" s="31"/>
      <c r="P376" s="72"/>
      <c r="Q376" s="2"/>
      <c r="R376" s="2"/>
    </row>
    <row r="377" spans="1:18" ht="105" x14ac:dyDescent="0.25">
      <c r="A377" s="6"/>
      <c r="B377" s="45" t="s">
        <v>831</v>
      </c>
      <c r="C377" s="11"/>
      <c r="D377" s="11"/>
      <c r="E377" s="31"/>
      <c r="P377" s="72"/>
      <c r="Q377" s="2"/>
      <c r="R377" s="2"/>
    </row>
    <row r="378" spans="1:18" x14ac:dyDescent="0.25">
      <c r="A378" s="6"/>
      <c r="B378" s="45"/>
      <c r="C378" s="11"/>
      <c r="D378" s="11"/>
      <c r="E378" s="31"/>
      <c r="P378" s="72"/>
      <c r="Q378" s="2"/>
      <c r="R378" s="2"/>
    </row>
    <row r="379" spans="1:18" ht="45" x14ac:dyDescent="0.25">
      <c r="A379" s="6"/>
      <c r="B379" s="45" t="s">
        <v>154</v>
      </c>
      <c r="C379" s="11"/>
      <c r="D379" s="11"/>
      <c r="E379" s="31"/>
      <c r="P379" s="72"/>
      <c r="Q379" s="2"/>
      <c r="R379" s="2"/>
    </row>
    <row r="380" spans="1:18" x14ac:dyDescent="0.25">
      <c r="A380" s="6"/>
      <c r="B380" s="44"/>
      <c r="C380" s="11"/>
      <c r="D380" s="11"/>
      <c r="E380" s="31"/>
      <c r="P380" s="72"/>
      <c r="Q380" s="2"/>
      <c r="R380" s="2"/>
    </row>
    <row r="381" spans="1:18" x14ac:dyDescent="0.25">
      <c r="A381" s="7" t="s">
        <v>9</v>
      </c>
      <c r="B381" s="48" t="s">
        <v>155</v>
      </c>
      <c r="C381" s="11">
        <v>20</v>
      </c>
      <c r="D381" s="12" t="s">
        <v>34</v>
      </c>
      <c r="E381" s="25"/>
      <c r="F381" s="26">
        <f>C381*E381</f>
        <v>0</v>
      </c>
      <c r="G381" s="26"/>
      <c r="H381" s="26">
        <f>C381*G381</f>
        <v>0</v>
      </c>
      <c r="I381" s="27">
        <v>400.91</v>
      </c>
      <c r="J381" s="26">
        <f>C381*I381</f>
        <v>8018.2000000000007</v>
      </c>
      <c r="K381" s="28"/>
      <c r="L381" s="26">
        <f>C381*K381</f>
        <v>0</v>
      </c>
      <c r="M381" s="26">
        <f>E381+G381+I381+K381</f>
        <v>400.91</v>
      </c>
      <c r="N381" s="26">
        <f>M381*N$2</f>
        <v>44.100100000000005</v>
      </c>
      <c r="O381" s="26">
        <f>M381+N381</f>
        <v>445.01010000000002</v>
      </c>
      <c r="P381" s="74">
        <f>O381/39</f>
        <v>11.410515384615385</v>
      </c>
      <c r="Q381" s="39">
        <f>O381+P381</f>
        <v>456.42061538461542</v>
      </c>
      <c r="R381" s="39">
        <f>C381*Q381</f>
        <v>9128.4123076923079</v>
      </c>
    </row>
    <row r="382" spans="1:18" x14ac:dyDescent="0.25">
      <c r="A382" s="6"/>
      <c r="B382" s="44"/>
      <c r="C382" s="11"/>
      <c r="D382" s="11"/>
      <c r="E382" s="31"/>
      <c r="P382" s="72"/>
      <c r="Q382" s="2"/>
      <c r="R382" s="2"/>
    </row>
    <row r="383" spans="1:18" x14ac:dyDescent="0.25">
      <c r="A383" s="7" t="s">
        <v>19</v>
      </c>
      <c r="B383" s="48" t="s">
        <v>156</v>
      </c>
      <c r="C383" s="11">
        <v>4</v>
      </c>
      <c r="D383" s="12" t="s">
        <v>12</v>
      </c>
      <c r="E383" s="25"/>
      <c r="F383" s="26">
        <f>C383*E383</f>
        <v>0</v>
      </c>
      <c r="G383" s="26"/>
      <c r="H383" s="26">
        <f>C383*G383</f>
        <v>0</v>
      </c>
      <c r="I383" s="27"/>
      <c r="J383" s="26">
        <f>C383*I383</f>
        <v>0</v>
      </c>
      <c r="K383" s="28"/>
      <c r="L383" s="26">
        <f>C383*K383</f>
        <v>0</v>
      </c>
      <c r="M383" s="26">
        <f>E383+G383+I383+K383</f>
        <v>0</v>
      </c>
      <c r="N383" s="26">
        <f>M383*N$2</f>
        <v>0</v>
      </c>
      <c r="O383" s="26">
        <f>M383+N383</f>
        <v>0</v>
      </c>
      <c r="P383" s="74">
        <f>O383/39</f>
        <v>0</v>
      </c>
      <c r="Q383" s="41" t="s">
        <v>827</v>
      </c>
      <c r="R383" s="39"/>
    </row>
    <row r="384" spans="1:18" x14ac:dyDescent="0.25">
      <c r="A384" s="6"/>
      <c r="B384" s="44"/>
      <c r="C384" s="11"/>
      <c r="D384" s="11"/>
      <c r="E384" s="31"/>
      <c r="P384" s="72"/>
      <c r="Q384" s="2"/>
      <c r="R384" s="2"/>
    </row>
    <row r="385" spans="1:18" x14ac:dyDescent="0.25">
      <c r="A385" s="7" t="s">
        <v>11</v>
      </c>
      <c r="B385" s="48" t="s">
        <v>157</v>
      </c>
      <c r="C385" s="11">
        <v>4</v>
      </c>
      <c r="D385" s="12" t="s">
        <v>12</v>
      </c>
      <c r="E385" s="25"/>
      <c r="F385" s="26">
        <f>C385*E385</f>
        <v>0</v>
      </c>
      <c r="G385" s="26"/>
      <c r="H385" s="26">
        <f>C385*G385</f>
        <v>0</v>
      </c>
      <c r="I385" s="27"/>
      <c r="J385" s="26">
        <f>C385*I385</f>
        <v>0</v>
      </c>
      <c r="K385" s="28"/>
      <c r="L385" s="26">
        <f>C385*K385</f>
        <v>0</v>
      </c>
      <c r="M385" s="26">
        <f>E385+G385+I385+K385</f>
        <v>0</v>
      </c>
      <c r="N385" s="26">
        <f>M385*N$2</f>
        <v>0</v>
      </c>
      <c r="O385" s="26">
        <f>M385+N385</f>
        <v>0</v>
      </c>
      <c r="P385" s="74">
        <f>O385/39</f>
        <v>0</v>
      </c>
      <c r="Q385" s="41" t="s">
        <v>827</v>
      </c>
      <c r="R385" s="39"/>
    </row>
    <row r="386" spans="1:18" x14ac:dyDescent="0.25">
      <c r="A386" s="6"/>
      <c r="B386" s="44"/>
      <c r="C386" s="11"/>
      <c r="D386" s="11"/>
      <c r="E386" s="31"/>
      <c r="P386" s="72"/>
      <c r="Q386" s="2"/>
      <c r="R386" s="2"/>
    </row>
    <row r="387" spans="1:18" x14ac:dyDescent="0.25">
      <c r="A387" s="7" t="s">
        <v>13</v>
      </c>
      <c r="B387" s="48" t="s">
        <v>158</v>
      </c>
      <c r="C387" s="11">
        <v>8</v>
      </c>
      <c r="D387" s="12" t="s">
        <v>12</v>
      </c>
      <c r="E387" s="25"/>
      <c r="F387" s="26">
        <f>C387*E387</f>
        <v>0</v>
      </c>
      <c r="G387" s="26"/>
      <c r="H387" s="26">
        <f>C387*G387</f>
        <v>0</v>
      </c>
      <c r="I387" s="27"/>
      <c r="J387" s="26">
        <f>C387*I387</f>
        <v>0</v>
      </c>
      <c r="K387" s="28"/>
      <c r="L387" s="26">
        <f>C387*K387</f>
        <v>0</v>
      </c>
      <c r="M387" s="26">
        <f>E387+G387+I387+K387</f>
        <v>0</v>
      </c>
      <c r="N387" s="26">
        <f>M387*N$2</f>
        <v>0</v>
      </c>
      <c r="O387" s="26">
        <f>M387+N387</f>
        <v>0</v>
      </c>
      <c r="P387" s="74">
        <f>O387/39</f>
        <v>0</v>
      </c>
      <c r="Q387" s="41" t="s">
        <v>827</v>
      </c>
      <c r="R387" s="39"/>
    </row>
    <row r="388" spans="1:18" x14ac:dyDescent="0.25">
      <c r="A388" s="6"/>
      <c r="B388" s="44"/>
      <c r="C388" s="11"/>
      <c r="D388" s="11"/>
      <c r="E388" s="31"/>
      <c r="P388" s="72"/>
      <c r="Q388" s="2"/>
      <c r="R388" s="2"/>
    </row>
    <row r="389" spans="1:18" x14ac:dyDescent="0.25">
      <c r="A389" s="7" t="s">
        <v>14</v>
      </c>
      <c r="B389" s="48" t="s">
        <v>159</v>
      </c>
      <c r="C389" s="11">
        <v>2</v>
      </c>
      <c r="D389" s="12" t="s">
        <v>12</v>
      </c>
      <c r="E389" s="25"/>
      <c r="F389" s="26">
        <f>C389*E389</f>
        <v>0</v>
      </c>
      <c r="G389" s="26"/>
      <c r="H389" s="26">
        <f>C389*G389</f>
        <v>0</v>
      </c>
      <c r="I389" s="27"/>
      <c r="J389" s="26">
        <f>C389*I389</f>
        <v>0</v>
      </c>
      <c r="K389" s="28"/>
      <c r="L389" s="26">
        <f>C389*K389</f>
        <v>0</v>
      </c>
      <c r="M389" s="26">
        <f>E389+G389+I389+K389</f>
        <v>0</v>
      </c>
      <c r="N389" s="26">
        <f>M389*N$2</f>
        <v>0</v>
      </c>
      <c r="O389" s="26">
        <f>M389+N389</f>
        <v>0</v>
      </c>
      <c r="P389" s="74">
        <f>O389/39</f>
        <v>0</v>
      </c>
      <c r="Q389" s="41" t="s">
        <v>827</v>
      </c>
      <c r="R389" s="39"/>
    </row>
    <row r="390" spans="1:18" x14ac:dyDescent="0.25">
      <c r="A390" s="6"/>
      <c r="B390" s="44"/>
      <c r="C390" s="11"/>
      <c r="D390" s="11"/>
      <c r="E390" s="31"/>
      <c r="P390" s="72"/>
      <c r="Q390" s="2"/>
      <c r="R390" s="2"/>
    </row>
    <row r="391" spans="1:18" ht="45" x14ac:dyDescent="0.25">
      <c r="A391" s="6"/>
      <c r="B391" s="45" t="s">
        <v>160</v>
      </c>
      <c r="C391" s="11"/>
      <c r="D391" s="11"/>
      <c r="E391" s="31"/>
      <c r="P391" s="72"/>
      <c r="Q391" s="2"/>
      <c r="R391" s="2"/>
    </row>
    <row r="392" spans="1:18" x14ac:dyDescent="0.25">
      <c r="A392" s="6"/>
      <c r="B392" s="44"/>
      <c r="C392" s="11"/>
      <c r="D392" s="11"/>
      <c r="E392" s="31"/>
      <c r="P392" s="72"/>
      <c r="Q392" s="2"/>
      <c r="R392" s="2"/>
    </row>
    <row r="393" spans="1:18" x14ac:dyDescent="0.25">
      <c r="A393" s="7" t="s">
        <v>15</v>
      </c>
      <c r="B393" s="48" t="s">
        <v>155</v>
      </c>
      <c r="C393" s="11">
        <v>24</v>
      </c>
      <c r="D393" s="12" t="s">
        <v>34</v>
      </c>
      <c r="E393" s="25"/>
      <c r="F393" s="26">
        <f>C393*E393</f>
        <v>0</v>
      </c>
      <c r="G393" s="26"/>
      <c r="H393" s="26">
        <f>C393*G393</f>
        <v>0</v>
      </c>
      <c r="I393" s="27">
        <v>475.58</v>
      </c>
      <c r="J393" s="26">
        <f>C393*I393</f>
        <v>11413.92</v>
      </c>
      <c r="K393" s="28"/>
      <c r="L393" s="26">
        <f>C393*K393</f>
        <v>0</v>
      </c>
      <c r="M393" s="26">
        <f>E393+G393+I393+K393</f>
        <v>475.58</v>
      </c>
      <c r="N393" s="26">
        <f>M393*N$2</f>
        <v>52.313800000000001</v>
      </c>
      <c r="O393" s="26">
        <f>M393+N393</f>
        <v>527.89379999999994</v>
      </c>
      <c r="P393" s="74">
        <f>O393/39</f>
        <v>13.535738461538459</v>
      </c>
      <c r="Q393" s="39">
        <f>O393+P393</f>
        <v>541.42953846153841</v>
      </c>
      <c r="R393" s="39">
        <f>C393*Q393</f>
        <v>12994.308923076922</v>
      </c>
    </row>
    <row r="394" spans="1:18" x14ac:dyDescent="0.25">
      <c r="A394" s="6"/>
      <c r="B394" s="44"/>
      <c r="C394" s="11"/>
      <c r="D394" s="11"/>
      <c r="E394" s="31"/>
      <c r="P394" s="72"/>
      <c r="Q394" s="2"/>
      <c r="R394" s="2"/>
    </row>
    <row r="395" spans="1:18" x14ac:dyDescent="0.25">
      <c r="A395" s="7" t="s">
        <v>16</v>
      </c>
      <c r="B395" s="48" t="s">
        <v>156</v>
      </c>
      <c r="C395" s="11">
        <v>10</v>
      </c>
      <c r="D395" s="12" t="s">
        <v>12</v>
      </c>
      <c r="E395" s="25"/>
      <c r="F395" s="26">
        <f>C395*E395</f>
        <v>0</v>
      </c>
      <c r="G395" s="26"/>
      <c r="H395" s="26">
        <f>C395*G395</f>
        <v>0</v>
      </c>
      <c r="I395" s="27"/>
      <c r="J395" s="26">
        <f>C395*I395</f>
        <v>0</v>
      </c>
      <c r="K395" s="28"/>
      <c r="L395" s="26">
        <f>C395*K395</f>
        <v>0</v>
      </c>
      <c r="M395" s="26">
        <f>E395+G395+I395+K395</f>
        <v>0</v>
      </c>
      <c r="N395" s="26">
        <f>M395*N$2</f>
        <v>0</v>
      </c>
      <c r="O395" s="26">
        <f>M395+N395</f>
        <v>0</v>
      </c>
      <c r="P395" s="74">
        <f>O395/39</f>
        <v>0</v>
      </c>
      <c r="Q395" s="41" t="s">
        <v>827</v>
      </c>
      <c r="R395" s="39"/>
    </row>
    <row r="396" spans="1:18" x14ac:dyDescent="0.25">
      <c r="A396" s="6"/>
      <c r="B396" s="44"/>
      <c r="C396" s="11"/>
      <c r="D396" s="11"/>
      <c r="E396" s="31"/>
      <c r="P396" s="72"/>
      <c r="Q396" s="2"/>
      <c r="R396" s="2"/>
    </row>
    <row r="397" spans="1:18" x14ac:dyDescent="0.25">
      <c r="A397" s="7" t="s">
        <v>17</v>
      </c>
      <c r="B397" s="48" t="s">
        <v>157</v>
      </c>
      <c r="C397" s="11">
        <v>8</v>
      </c>
      <c r="D397" s="12" t="s">
        <v>12</v>
      </c>
      <c r="E397" s="25"/>
      <c r="F397" s="26">
        <f>C397*E397</f>
        <v>0</v>
      </c>
      <c r="G397" s="26"/>
      <c r="H397" s="26">
        <f>C397*G397</f>
        <v>0</v>
      </c>
      <c r="I397" s="27"/>
      <c r="J397" s="26">
        <f>C397*I397</f>
        <v>0</v>
      </c>
      <c r="K397" s="28"/>
      <c r="L397" s="26">
        <f>C397*K397</f>
        <v>0</v>
      </c>
      <c r="M397" s="26">
        <f>E397+G397+I397+K397</f>
        <v>0</v>
      </c>
      <c r="N397" s="26">
        <f>M397*N$2</f>
        <v>0</v>
      </c>
      <c r="O397" s="26">
        <f>M397+N397</f>
        <v>0</v>
      </c>
      <c r="P397" s="74">
        <f>O397/39</f>
        <v>0</v>
      </c>
      <c r="Q397" s="41" t="s">
        <v>827</v>
      </c>
      <c r="R397" s="39"/>
    </row>
    <row r="398" spans="1:18" x14ac:dyDescent="0.25">
      <c r="A398" s="6"/>
      <c r="B398" s="44"/>
      <c r="C398" s="11"/>
      <c r="D398" s="11"/>
      <c r="E398" s="31"/>
      <c r="P398" s="72"/>
      <c r="Q398" s="2"/>
      <c r="R398" s="2"/>
    </row>
    <row r="399" spans="1:18" x14ac:dyDescent="0.25">
      <c r="A399" s="7" t="s">
        <v>18</v>
      </c>
      <c r="B399" s="48" t="s">
        <v>158</v>
      </c>
      <c r="C399" s="11">
        <v>10</v>
      </c>
      <c r="D399" s="12" t="s">
        <v>12</v>
      </c>
      <c r="E399" s="25"/>
      <c r="F399" s="26">
        <f>C399*E399</f>
        <v>0</v>
      </c>
      <c r="G399" s="26"/>
      <c r="H399" s="26">
        <f>C399*G399</f>
        <v>0</v>
      </c>
      <c r="I399" s="27"/>
      <c r="J399" s="26">
        <f>C399*I399</f>
        <v>0</v>
      </c>
      <c r="K399" s="28"/>
      <c r="L399" s="26">
        <f>C399*K399</f>
        <v>0</v>
      </c>
      <c r="M399" s="26">
        <f>E399+G399+I399+K399</f>
        <v>0</v>
      </c>
      <c r="N399" s="26">
        <f>M399*N$2</f>
        <v>0</v>
      </c>
      <c r="O399" s="26">
        <f>M399+N399</f>
        <v>0</v>
      </c>
      <c r="P399" s="74">
        <f>O399/39</f>
        <v>0</v>
      </c>
      <c r="Q399" s="41" t="s">
        <v>827</v>
      </c>
      <c r="R399" s="39"/>
    </row>
    <row r="400" spans="1:18" x14ac:dyDescent="0.25">
      <c r="A400" s="6"/>
      <c r="B400" s="44"/>
      <c r="C400" s="11"/>
      <c r="D400" s="11"/>
      <c r="E400" s="31"/>
      <c r="P400" s="72"/>
      <c r="Q400" s="2"/>
      <c r="R400" s="2"/>
    </row>
    <row r="401" spans="1:18" x14ac:dyDescent="0.25">
      <c r="A401" s="7" t="s">
        <v>38</v>
      </c>
      <c r="B401" s="48" t="s">
        <v>159</v>
      </c>
      <c r="C401" s="11">
        <v>1</v>
      </c>
      <c r="D401" s="12" t="s">
        <v>12</v>
      </c>
      <c r="E401" s="25"/>
      <c r="F401" s="26">
        <f>C401*E401</f>
        <v>0</v>
      </c>
      <c r="G401" s="26"/>
      <c r="H401" s="26">
        <f>C401*G401</f>
        <v>0</v>
      </c>
      <c r="I401" s="27"/>
      <c r="J401" s="26">
        <f>C401*I401</f>
        <v>0</v>
      </c>
      <c r="K401" s="28"/>
      <c r="L401" s="26">
        <f>C401*K401</f>
        <v>0</v>
      </c>
      <c r="M401" s="26">
        <f>E401+G401+I401+K401</f>
        <v>0</v>
      </c>
      <c r="N401" s="26">
        <f>M401*N$2</f>
        <v>0</v>
      </c>
      <c r="O401" s="26">
        <f>M401+N401</f>
        <v>0</v>
      </c>
      <c r="P401" s="74">
        <f>O401/39</f>
        <v>0</v>
      </c>
      <c r="Q401" s="41" t="s">
        <v>827</v>
      </c>
      <c r="R401" s="39"/>
    </row>
    <row r="402" spans="1:18" x14ac:dyDescent="0.25">
      <c r="A402" s="6"/>
      <c r="B402" s="44"/>
      <c r="C402" s="11"/>
      <c r="D402" s="11"/>
      <c r="E402" s="31"/>
      <c r="P402" s="72"/>
      <c r="Q402" s="2"/>
      <c r="R402" s="2"/>
    </row>
    <row r="403" spans="1:18" ht="105" x14ac:dyDescent="0.25">
      <c r="A403" s="6"/>
      <c r="B403" s="45" t="s">
        <v>831</v>
      </c>
      <c r="C403" s="11"/>
      <c r="D403" s="11"/>
      <c r="E403" s="31"/>
      <c r="P403" s="72"/>
      <c r="Q403" s="2"/>
      <c r="R403" s="2"/>
    </row>
    <row r="404" spans="1:18" x14ac:dyDescent="0.25">
      <c r="A404" s="6"/>
      <c r="B404" s="45"/>
      <c r="C404" s="11"/>
      <c r="D404" s="11"/>
      <c r="E404" s="31"/>
      <c r="P404" s="72"/>
      <c r="Q404" s="2"/>
      <c r="R404" s="2"/>
    </row>
    <row r="405" spans="1:18" ht="45" x14ac:dyDescent="0.25">
      <c r="A405" s="6"/>
      <c r="B405" s="45" t="s">
        <v>161</v>
      </c>
      <c r="C405" s="11"/>
      <c r="D405" s="11"/>
      <c r="E405" s="31"/>
      <c r="P405" s="72"/>
      <c r="Q405" s="2"/>
      <c r="R405" s="2"/>
    </row>
    <row r="406" spans="1:18" x14ac:dyDescent="0.25">
      <c r="A406" s="6"/>
      <c r="B406" s="44"/>
      <c r="C406" s="11"/>
      <c r="D406" s="11"/>
      <c r="E406" s="31"/>
      <c r="P406" s="72"/>
      <c r="Q406" s="2"/>
      <c r="R406" s="2"/>
    </row>
    <row r="407" spans="1:18" x14ac:dyDescent="0.25">
      <c r="A407" s="7" t="s">
        <v>39</v>
      </c>
      <c r="B407" s="48" t="s">
        <v>155</v>
      </c>
      <c r="C407" s="11">
        <v>52</v>
      </c>
      <c r="D407" s="12" t="s">
        <v>34</v>
      </c>
      <c r="E407" s="25"/>
      <c r="F407" s="26">
        <f>C407*E407</f>
        <v>0</v>
      </c>
      <c r="G407" s="26"/>
      <c r="H407" s="26">
        <f>C407*G407</f>
        <v>0</v>
      </c>
      <c r="I407" s="27">
        <v>558.39</v>
      </c>
      <c r="J407" s="26">
        <f>C407*I407</f>
        <v>29036.28</v>
      </c>
      <c r="K407" s="28"/>
      <c r="L407" s="26">
        <f>C407*K407</f>
        <v>0</v>
      </c>
      <c r="M407" s="26">
        <f>E407+G407+I407+K407</f>
        <v>558.39</v>
      </c>
      <c r="N407" s="26">
        <f>M407*N$2</f>
        <v>61.422899999999998</v>
      </c>
      <c r="O407" s="26">
        <f>M407+N407</f>
        <v>619.81290000000001</v>
      </c>
      <c r="P407" s="74">
        <f>O407/39</f>
        <v>15.892638461538462</v>
      </c>
      <c r="Q407" s="39">
        <f>O407+P407</f>
        <v>635.70553846153848</v>
      </c>
      <c r="R407" s="39">
        <f>C407*Q407</f>
        <v>33056.688000000002</v>
      </c>
    </row>
    <row r="408" spans="1:18" x14ac:dyDescent="0.25">
      <c r="A408" s="6"/>
      <c r="B408" s="44"/>
      <c r="C408" s="11"/>
      <c r="D408" s="11"/>
      <c r="E408" s="31"/>
      <c r="P408" s="72"/>
      <c r="Q408" s="2"/>
      <c r="R408" s="2"/>
    </row>
    <row r="409" spans="1:18" x14ac:dyDescent="0.25">
      <c r="A409" s="7" t="s">
        <v>40</v>
      </c>
      <c r="B409" s="48" t="s">
        <v>156</v>
      </c>
      <c r="C409" s="11">
        <v>12</v>
      </c>
      <c r="D409" s="12" t="s">
        <v>12</v>
      </c>
      <c r="E409" s="25"/>
      <c r="F409" s="26">
        <f>C409*E409</f>
        <v>0</v>
      </c>
      <c r="G409" s="26"/>
      <c r="H409" s="26">
        <f>C409*G409</f>
        <v>0</v>
      </c>
      <c r="I409" s="27"/>
      <c r="J409" s="26">
        <f>C409*I409</f>
        <v>0</v>
      </c>
      <c r="K409" s="28"/>
      <c r="L409" s="26">
        <f>C409*K409</f>
        <v>0</v>
      </c>
      <c r="M409" s="26">
        <f>E409+G409+I409+K409</f>
        <v>0</v>
      </c>
      <c r="N409" s="26">
        <f>M409*N$2</f>
        <v>0</v>
      </c>
      <c r="O409" s="26">
        <f>M409+N409</f>
        <v>0</v>
      </c>
      <c r="P409" s="74">
        <f>O409/39</f>
        <v>0</v>
      </c>
      <c r="Q409" s="41" t="s">
        <v>827</v>
      </c>
      <c r="R409" s="39"/>
    </row>
    <row r="410" spans="1:18" x14ac:dyDescent="0.25">
      <c r="A410" s="6"/>
      <c r="B410" s="44"/>
      <c r="C410" s="11"/>
      <c r="D410" s="11"/>
      <c r="E410" s="31"/>
      <c r="P410" s="72"/>
      <c r="Q410" s="2"/>
      <c r="R410" s="2"/>
    </row>
    <row r="411" spans="1:18" x14ac:dyDescent="0.25">
      <c r="A411" s="7" t="s">
        <v>41</v>
      </c>
      <c r="B411" s="48" t="s">
        <v>157</v>
      </c>
      <c r="C411" s="11">
        <v>2</v>
      </c>
      <c r="D411" s="12" t="s">
        <v>12</v>
      </c>
      <c r="E411" s="25"/>
      <c r="F411" s="26">
        <f>C411*E411</f>
        <v>0</v>
      </c>
      <c r="G411" s="26"/>
      <c r="H411" s="26">
        <f>C411*G411</f>
        <v>0</v>
      </c>
      <c r="I411" s="27"/>
      <c r="J411" s="26">
        <f>C411*I411</f>
        <v>0</v>
      </c>
      <c r="K411" s="28"/>
      <c r="L411" s="26">
        <f>C411*K411</f>
        <v>0</v>
      </c>
      <c r="M411" s="26">
        <f>E411+G411+I411+K411</f>
        <v>0</v>
      </c>
      <c r="N411" s="26">
        <f>M411*N$2</f>
        <v>0</v>
      </c>
      <c r="O411" s="26">
        <f>M411+N411</f>
        <v>0</v>
      </c>
      <c r="P411" s="74">
        <f>O411/39</f>
        <v>0</v>
      </c>
      <c r="Q411" s="41" t="s">
        <v>827</v>
      </c>
      <c r="R411" s="39"/>
    </row>
    <row r="412" spans="1:18" x14ac:dyDescent="0.25">
      <c r="A412" s="6"/>
      <c r="B412" s="44"/>
      <c r="C412" s="11"/>
      <c r="D412" s="11"/>
      <c r="E412" s="31"/>
      <c r="P412" s="72"/>
      <c r="Q412" s="2"/>
      <c r="R412" s="2"/>
    </row>
    <row r="413" spans="1:18" x14ac:dyDescent="0.25">
      <c r="A413" s="7" t="s">
        <v>42</v>
      </c>
      <c r="B413" s="48" t="s">
        <v>158</v>
      </c>
      <c r="C413" s="11">
        <v>46</v>
      </c>
      <c r="D413" s="12" t="s">
        <v>12</v>
      </c>
      <c r="E413" s="25"/>
      <c r="F413" s="26">
        <f>C413*E413</f>
        <v>0</v>
      </c>
      <c r="G413" s="26"/>
      <c r="H413" s="26">
        <f>C413*G413</f>
        <v>0</v>
      </c>
      <c r="I413" s="27"/>
      <c r="J413" s="26">
        <f>C413*I413</f>
        <v>0</v>
      </c>
      <c r="K413" s="28"/>
      <c r="L413" s="26">
        <f>C413*K413</f>
        <v>0</v>
      </c>
      <c r="M413" s="26">
        <f>E413+G413+I413+K413</f>
        <v>0</v>
      </c>
      <c r="N413" s="26">
        <f>M413*N$2</f>
        <v>0</v>
      </c>
      <c r="O413" s="26">
        <f>M413+N413</f>
        <v>0</v>
      </c>
      <c r="P413" s="74">
        <f>O413/39</f>
        <v>0</v>
      </c>
      <c r="Q413" s="41" t="s">
        <v>827</v>
      </c>
      <c r="R413" s="39"/>
    </row>
    <row r="414" spans="1:18" x14ac:dyDescent="0.25">
      <c r="A414" s="6"/>
      <c r="B414" s="44"/>
      <c r="C414" s="11"/>
      <c r="D414" s="11"/>
      <c r="E414" s="31"/>
      <c r="P414" s="72"/>
      <c r="Q414" s="2"/>
      <c r="R414" s="2"/>
    </row>
    <row r="415" spans="1:18" x14ac:dyDescent="0.25">
      <c r="A415" s="7" t="s">
        <v>43</v>
      </c>
      <c r="B415" s="48" t="s">
        <v>159</v>
      </c>
      <c r="C415" s="11">
        <v>21</v>
      </c>
      <c r="D415" s="12" t="s">
        <v>12</v>
      </c>
      <c r="E415" s="25"/>
      <c r="F415" s="26">
        <f>C415*E415</f>
        <v>0</v>
      </c>
      <c r="G415" s="26"/>
      <c r="H415" s="26">
        <f>C415*G415</f>
        <v>0</v>
      </c>
      <c r="I415" s="27"/>
      <c r="J415" s="26">
        <f>C415*I415</f>
        <v>0</v>
      </c>
      <c r="K415" s="28"/>
      <c r="L415" s="26">
        <f>C415*K415</f>
        <v>0</v>
      </c>
      <c r="M415" s="26">
        <f>E415+G415+I415+K415</f>
        <v>0</v>
      </c>
      <c r="N415" s="26">
        <f>M415*N$2</f>
        <v>0</v>
      </c>
      <c r="O415" s="26">
        <f>M415+N415</f>
        <v>0</v>
      </c>
      <c r="P415" s="74">
        <f>O415/39</f>
        <v>0</v>
      </c>
      <c r="Q415" s="41" t="s">
        <v>827</v>
      </c>
      <c r="R415" s="39"/>
    </row>
    <row r="416" spans="1:18" x14ac:dyDescent="0.25">
      <c r="A416" s="6"/>
      <c r="B416" s="44"/>
      <c r="C416" s="11"/>
      <c r="D416" s="11"/>
      <c r="E416" s="31"/>
      <c r="P416" s="72"/>
      <c r="Q416" s="2"/>
      <c r="R416" s="2"/>
    </row>
    <row r="417" spans="1:18" ht="45" x14ac:dyDescent="0.25">
      <c r="A417" s="6"/>
      <c r="B417" s="45" t="s">
        <v>162</v>
      </c>
      <c r="C417" s="11"/>
      <c r="D417" s="11"/>
      <c r="E417" s="31"/>
      <c r="P417" s="72"/>
      <c r="Q417" s="2"/>
      <c r="R417" s="2"/>
    </row>
    <row r="418" spans="1:18" x14ac:dyDescent="0.25">
      <c r="A418" s="6"/>
      <c r="B418" s="44"/>
      <c r="C418" s="11"/>
      <c r="D418" s="11"/>
      <c r="E418" s="31"/>
      <c r="P418" s="72"/>
      <c r="Q418" s="2"/>
      <c r="R418" s="2"/>
    </row>
    <row r="419" spans="1:18" x14ac:dyDescent="0.25">
      <c r="A419" s="7" t="s">
        <v>163</v>
      </c>
      <c r="B419" s="48" t="s">
        <v>155</v>
      </c>
      <c r="C419" s="11">
        <v>57</v>
      </c>
      <c r="D419" s="12" t="s">
        <v>34</v>
      </c>
      <c r="E419" s="25"/>
      <c r="F419" s="26">
        <f>C419*E419</f>
        <v>0</v>
      </c>
      <c r="G419" s="26"/>
      <c r="H419" s="26">
        <f>C419*G419</f>
        <v>0</v>
      </c>
      <c r="I419" s="27">
        <v>549.12</v>
      </c>
      <c r="J419" s="26">
        <f>C419*I419</f>
        <v>31299.84</v>
      </c>
      <c r="K419" s="28"/>
      <c r="L419" s="26">
        <f>C419*K419</f>
        <v>0</v>
      </c>
      <c r="M419" s="26">
        <f>E419+G419+I419+K419</f>
        <v>549.12</v>
      </c>
      <c r="N419" s="26">
        <f>M419*N$2</f>
        <v>60.403199999999998</v>
      </c>
      <c r="O419" s="26">
        <f>M419+N419</f>
        <v>609.52319999999997</v>
      </c>
      <c r="P419" s="74">
        <f>O419/39</f>
        <v>15.6288</v>
      </c>
      <c r="Q419" s="39">
        <f>O419+P419</f>
        <v>625.15199999999993</v>
      </c>
      <c r="R419" s="39">
        <f>C419*Q419</f>
        <v>35633.663999999997</v>
      </c>
    </row>
    <row r="420" spans="1:18" x14ac:dyDescent="0.25">
      <c r="A420" s="6"/>
      <c r="B420" s="44"/>
      <c r="C420" s="11"/>
      <c r="D420" s="11"/>
      <c r="E420" s="31"/>
      <c r="P420" s="72"/>
      <c r="Q420" s="2"/>
      <c r="R420" s="2"/>
    </row>
    <row r="421" spans="1:18" x14ac:dyDescent="0.25">
      <c r="A421" s="7" t="s">
        <v>164</v>
      </c>
      <c r="B421" s="48" t="s">
        <v>156</v>
      </c>
      <c r="C421" s="11">
        <v>14</v>
      </c>
      <c r="D421" s="12" t="s">
        <v>12</v>
      </c>
      <c r="E421" s="25"/>
      <c r="F421" s="26">
        <f>C421*E421</f>
        <v>0</v>
      </c>
      <c r="G421" s="26"/>
      <c r="H421" s="26">
        <f>C421*G421</f>
        <v>0</v>
      </c>
      <c r="I421" s="27"/>
      <c r="J421" s="26">
        <f>C421*I421</f>
        <v>0</v>
      </c>
      <c r="K421" s="28"/>
      <c r="L421" s="26">
        <f>C421*K421</f>
        <v>0</v>
      </c>
      <c r="M421" s="26">
        <f>E421+G421+I421+K421</f>
        <v>0</v>
      </c>
      <c r="N421" s="26">
        <f>M421*N$2</f>
        <v>0</v>
      </c>
      <c r="O421" s="26">
        <f>M421+N421</f>
        <v>0</v>
      </c>
      <c r="P421" s="74">
        <f>O421/39</f>
        <v>0</v>
      </c>
      <c r="Q421" s="41" t="s">
        <v>827</v>
      </c>
      <c r="R421" s="39"/>
    </row>
    <row r="422" spans="1:18" x14ac:dyDescent="0.25">
      <c r="A422" s="6"/>
      <c r="B422" s="44"/>
      <c r="C422" s="11"/>
      <c r="D422" s="11"/>
      <c r="E422" s="31"/>
      <c r="P422" s="72"/>
      <c r="Q422" s="2"/>
      <c r="R422" s="2"/>
    </row>
    <row r="423" spans="1:18" x14ac:dyDescent="0.25">
      <c r="A423" s="7" t="s">
        <v>165</v>
      </c>
      <c r="B423" s="48" t="s">
        <v>158</v>
      </c>
      <c r="C423" s="11">
        <v>44</v>
      </c>
      <c r="D423" s="12" t="s">
        <v>12</v>
      </c>
      <c r="E423" s="25"/>
      <c r="F423" s="26">
        <f>C423*E423</f>
        <v>0</v>
      </c>
      <c r="G423" s="26"/>
      <c r="H423" s="26">
        <f>C423*G423</f>
        <v>0</v>
      </c>
      <c r="I423" s="27"/>
      <c r="J423" s="26">
        <f>C423*I423</f>
        <v>0</v>
      </c>
      <c r="K423" s="28"/>
      <c r="L423" s="26">
        <f>C423*K423</f>
        <v>0</v>
      </c>
      <c r="M423" s="26">
        <f>E423+G423+I423+K423</f>
        <v>0</v>
      </c>
      <c r="N423" s="26">
        <f>M423*N$2</f>
        <v>0</v>
      </c>
      <c r="O423" s="26">
        <f>M423+N423</f>
        <v>0</v>
      </c>
      <c r="P423" s="74">
        <f>O423/39</f>
        <v>0</v>
      </c>
      <c r="Q423" s="41" t="s">
        <v>827</v>
      </c>
      <c r="R423" s="39"/>
    </row>
    <row r="424" spans="1:18" x14ac:dyDescent="0.25">
      <c r="A424" s="6"/>
      <c r="B424" s="44"/>
      <c r="C424" s="11"/>
      <c r="D424" s="11"/>
      <c r="E424" s="31"/>
      <c r="P424" s="72"/>
      <c r="Q424" s="2"/>
      <c r="R424" s="2"/>
    </row>
    <row r="425" spans="1:18" x14ac:dyDescent="0.25">
      <c r="A425" s="8" t="s">
        <v>166</v>
      </c>
      <c r="B425" s="49" t="s">
        <v>159</v>
      </c>
      <c r="C425" s="13">
        <v>28</v>
      </c>
      <c r="D425" s="14" t="s">
        <v>12</v>
      </c>
      <c r="E425" s="25"/>
      <c r="F425" s="26">
        <f>C425*E425</f>
        <v>0</v>
      </c>
      <c r="G425" s="26"/>
      <c r="H425" s="26">
        <f>C425*G425</f>
        <v>0</v>
      </c>
      <c r="I425" s="27"/>
      <c r="J425" s="26">
        <f>C425*I425</f>
        <v>0</v>
      </c>
      <c r="K425" s="28"/>
      <c r="L425" s="26">
        <f>C425*K425</f>
        <v>0</v>
      </c>
      <c r="M425" s="26">
        <f>E425+G425+I425+K425</f>
        <v>0</v>
      </c>
      <c r="N425" s="26">
        <f>M425*N$2</f>
        <v>0</v>
      </c>
      <c r="O425" s="26">
        <f>M425+N425</f>
        <v>0</v>
      </c>
      <c r="P425" s="74">
        <f>O425/39</f>
        <v>0</v>
      </c>
      <c r="Q425" s="41" t="s">
        <v>827</v>
      </c>
      <c r="R425" s="39"/>
    </row>
    <row r="426" spans="1:18" x14ac:dyDescent="0.25">
      <c r="A426" s="6"/>
      <c r="B426" s="44"/>
      <c r="C426" s="11"/>
      <c r="D426" s="11"/>
      <c r="E426" s="31"/>
      <c r="P426" s="72"/>
      <c r="Q426" s="2"/>
      <c r="R426" s="2"/>
    </row>
    <row r="427" spans="1:18" x14ac:dyDescent="0.25">
      <c r="A427" s="6"/>
      <c r="B427" s="46" t="s">
        <v>167</v>
      </c>
      <c r="C427" s="11"/>
      <c r="D427" s="11"/>
      <c r="E427" s="31"/>
      <c r="P427" s="72"/>
      <c r="Q427" s="2"/>
      <c r="R427" s="4"/>
    </row>
    <row r="428" spans="1:18" x14ac:dyDescent="0.25">
      <c r="A428" s="9"/>
      <c r="B428" s="47"/>
      <c r="C428" s="13"/>
      <c r="D428" s="13"/>
      <c r="E428" s="31"/>
      <c r="P428" s="72"/>
      <c r="Q428" s="2"/>
      <c r="R428" s="2"/>
    </row>
    <row r="429" spans="1:18" x14ac:dyDescent="0.25">
      <c r="A429" s="6"/>
      <c r="B429" s="44"/>
      <c r="C429" s="11"/>
      <c r="D429" s="11"/>
      <c r="E429" s="31"/>
      <c r="P429" s="72"/>
      <c r="Q429" s="2"/>
      <c r="R429" s="2"/>
    </row>
    <row r="430" spans="1:18" ht="105" x14ac:dyDescent="0.25">
      <c r="A430" s="6"/>
      <c r="B430" s="45" t="s">
        <v>831</v>
      </c>
      <c r="C430" s="11"/>
      <c r="D430" s="11"/>
      <c r="E430" s="31"/>
      <c r="P430" s="72"/>
      <c r="Q430" s="2"/>
      <c r="R430" s="2"/>
    </row>
    <row r="431" spans="1:18" x14ac:dyDescent="0.25">
      <c r="A431" s="6"/>
      <c r="B431" s="45"/>
      <c r="C431" s="11"/>
      <c r="D431" s="11"/>
      <c r="E431" s="31"/>
      <c r="P431" s="72"/>
      <c r="Q431" s="2"/>
      <c r="R431" s="2"/>
    </row>
    <row r="432" spans="1:18" x14ac:dyDescent="0.25">
      <c r="A432" s="6"/>
      <c r="B432" s="45" t="s">
        <v>168</v>
      </c>
      <c r="C432" s="11"/>
      <c r="D432" s="11"/>
      <c r="E432" s="31"/>
      <c r="P432" s="72"/>
      <c r="Q432" s="2"/>
      <c r="R432" s="2"/>
    </row>
    <row r="433" spans="1:18" x14ac:dyDescent="0.25">
      <c r="A433" s="6"/>
      <c r="B433" s="44"/>
      <c r="C433" s="11"/>
      <c r="D433" s="11"/>
      <c r="E433" s="31"/>
      <c r="P433" s="72"/>
      <c r="Q433" s="2"/>
      <c r="R433" s="2"/>
    </row>
    <row r="434" spans="1:18" x14ac:dyDescent="0.25">
      <c r="A434" s="7" t="s">
        <v>9</v>
      </c>
      <c r="B434" s="48" t="s">
        <v>155</v>
      </c>
      <c r="C434" s="11">
        <v>6</v>
      </c>
      <c r="D434" s="12" t="s">
        <v>34</v>
      </c>
      <c r="E434" s="25"/>
      <c r="F434" s="26">
        <f>C434*E434</f>
        <v>0</v>
      </c>
      <c r="G434" s="26"/>
      <c r="H434" s="26">
        <f>C434*G434</f>
        <v>0</v>
      </c>
      <c r="I434" s="27">
        <v>432.1</v>
      </c>
      <c r="J434" s="26">
        <f>C434*I434</f>
        <v>2592.6000000000004</v>
      </c>
      <c r="K434" s="28"/>
      <c r="L434" s="26">
        <f>C434*K434</f>
        <v>0</v>
      </c>
      <c r="M434" s="26">
        <f>E434+G434+I434+K434</f>
        <v>432.1</v>
      </c>
      <c r="N434" s="26">
        <f>M434*N$2</f>
        <v>47.531000000000006</v>
      </c>
      <c r="O434" s="26">
        <f>M434+N434</f>
        <v>479.63100000000003</v>
      </c>
      <c r="P434" s="74">
        <f>O434/39</f>
        <v>12.29823076923077</v>
      </c>
      <c r="Q434" s="39">
        <f>O434+P434</f>
        <v>491.9292307692308</v>
      </c>
      <c r="R434" s="39">
        <f>C434*Q434</f>
        <v>2951.5753846153848</v>
      </c>
    </row>
    <row r="435" spans="1:18" x14ac:dyDescent="0.25">
      <c r="A435" s="6"/>
      <c r="B435" s="44"/>
      <c r="C435" s="11"/>
      <c r="D435" s="11"/>
      <c r="E435" s="31"/>
      <c r="P435" s="72"/>
      <c r="Q435" s="2"/>
      <c r="R435" s="2"/>
    </row>
    <row r="436" spans="1:18" x14ac:dyDescent="0.25">
      <c r="A436" s="7" t="s">
        <v>19</v>
      </c>
      <c r="B436" s="48" t="s">
        <v>156</v>
      </c>
      <c r="C436" s="11">
        <v>1</v>
      </c>
      <c r="D436" s="12" t="s">
        <v>12</v>
      </c>
      <c r="E436" s="25"/>
      <c r="F436" s="26">
        <f>C436*E436</f>
        <v>0</v>
      </c>
      <c r="G436" s="26"/>
      <c r="H436" s="26">
        <f>C436*G436</f>
        <v>0</v>
      </c>
      <c r="I436" s="27"/>
      <c r="J436" s="26">
        <f>C436*I436</f>
        <v>0</v>
      </c>
      <c r="K436" s="28"/>
      <c r="L436" s="26">
        <f>C436*K436</f>
        <v>0</v>
      </c>
      <c r="M436" s="26">
        <f>E436+G436+I436+K436</f>
        <v>0</v>
      </c>
      <c r="N436" s="26">
        <f>M436*N$2</f>
        <v>0</v>
      </c>
      <c r="O436" s="26">
        <f>M436+N436</f>
        <v>0</v>
      </c>
      <c r="P436" s="74">
        <f>O436/39</f>
        <v>0</v>
      </c>
      <c r="Q436" s="41" t="s">
        <v>827</v>
      </c>
      <c r="R436" s="39"/>
    </row>
    <row r="437" spans="1:18" x14ac:dyDescent="0.25">
      <c r="A437" s="6"/>
      <c r="B437" s="44"/>
      <c r="C437" s="11"/>
      <c r="D437" s="11"/>
      <c r="E437" s="31"/>
      <c r="P437" s="72"/>
      <c r="Q437" s="2"/>
      <c r="R437" s="2"/>
    </row>
    <row r="438" spans="1:18" x14ac:dyDescent="0.25">
      <c r="A438" s="7" t="s">
        <v>11</v>
      </c>
      <c r="B438" s="48" t="s">
        <v>157</v>
      </c>
      <c r="C438" s="11">
        <v>1</v>
      </c>
      <c r="D438" s="12" t="s">
        <v>12</v>
      </c>
      <c r="E438" s="25"/>
      <c r="F438" s="26">
        <f>C438*E438</f>
        <v>0</v>
      </c>
      <c r="G438" s="26"/>
      <c r="H438" s="26">
        <f>C438*G438</f>
        <v>0</v>
      </c>
      <c r="I438" s="27"/>
      <c r="J438" s="26">
        <f>C438*I438</f>
        <v>0</v>
      </c>
      <c r="K438" s="28"/>
      <c r="L438" s="26">
        <f>C438*K438</f>
        <v>0</v>
      </c>
      <c r="M438" s="26">
        <f>E438+G438+I438+K438</f>
        <v>0</v>
      </c>
      <c r="N438" s="26">
        <f>M438*N$2</f>
        <v>0</v>
      </c>
      <c r="O438" s="26">
        <f>M438+N438</f>
        <v>0</v>
      </c>
      <c r="P438" s="74">
        <f>O438/39</f>
        <v>0</v>
      </c>
      <c r="Q438" s="41" t="s">
        <v>827</v>
      </c>
      <c r="R438" s="39"/>
    </row>
    <row r="439" spans="1:18" x14ac:dyDescent="0.25">
      <c r="A439" s="6"/>
      <c r="B439" s="44"/>
      <c r="C439" s="11"/>
      <c r="D439" s="11"/>
      <c r="E439" s="31"/>
      <c r="P439" s="72"/>
      <c r="Q439" s="2"/>
      <c r="R439" s="2"/>
    </row>
    <row r="440" spans="1:18" x14ac:dyDescent="0.25">
      <c r="A440" s="7" t="s">
        <v>13</v>
      </c>
      <c r="B440" s="48" t="s">
        <v>158</v>
      </c>
      <c r="C440" s="11">
        <v>2</v>
      </c>
      <c r="D440" s="12" t="s">
        <v>12</v>
      </c>
      <c r="E440" s="25"/>
      <c r="F440" s="26">
        <f>C440*E440</f>
        <v>0</v>
      </c>
      <c r="G440" s="26"/>
      <c r="H440" s="26">
        <f>C440*G440</f>
        <v>0</v>
      </c>
      <c r="I440" s="27"/>
      <c r="J440" s="26">
        <f>C440*I440</f>
        <v>0</v>
      </c>
      <c r="K440" s="28"/>
      <c r="L440" s="26">
        <f>C440*K440</f>
        <v>0</v>
      </c>
      <c r="M440" s="26">
        <f>E440+G440+I440+K440</f>
        <v>0</v>
      </c>
      <c r="N440" s="26">
        <f>M440*N$2</f>
        <v>0</v>
      </c>
      <c r="O440" s="26">
        <f>M440+N440</f>
        <v>0</v>
      </c>
      <c r="P440" s="74">
        <f>O440/39</f>
        <v>0</v>
      </c>
      <c r="Q440" s="41" t="s">
        <v>827</v>
      </c>
      <c r="R440" s="39"/>
    </row>
    <row r="441" spans="1:18" x14ac:dyDescent="0.25">
      <c r="A441" s="6"/>
      <c r="B441" s="44"/>
      <c r="C441" s="11"/>
      <c r="D441" s="11"/>
      <c r="E441" s="31"/>
      <c r="P441" s="72"/>
      <c r="Q441" s="2"/>
      <c r="R441" s="2"/>
    </row>
    <row r="442" spans="1:18" x14ac:dyDescent="0.25">
      <c r="A442" s="8" t="s">
        <v>14</v>
      </c>
      <c r="B442" s="49" t="s">
        <v>159</v>
      </c>
      <c r="C442" s="13">
        <v>2</v>
      </c>
      <c r="D442" s="14" t="s">
        <v>12</v>
      </c>
      <c r="E442" s="25"/>
      <c r="F442" s="26">
        <f>C442*E442</f>
        <v>0</v>
      </c>
      <c r="G442" s="26"/>
      <c r="H442" s="26">
        <f>C442*G442</f>
        <v>0</v>
      </c>
      <c r="I442" s="27"/>
      <c r="J442" s="26">
        <f>C442*I442</f>
        <v>0</v>
      </c>
      <c r="K442" s="28"/>
      <c r="L442" s="26">
        <f>C442*K442</f>
        <v>0</v>
      </c>
      <c r="M442" s="26">
        <f>E442+G442+I442+K442</f>
        <v>0</v>
      </c>
      <c r="N442" s="26">
        <f>M442*N$2</f>
        <v>0</v>
      </c>
      <c r="O442" s="26">
        <f>M442+N442</f>
        <v>0</v>
      </c>
      <c r="P442" s="74">
        <f>O442/39</f>
        <v>0</v>
      </c>
      <c r="Q442" s="41" t="s">
        <v>827</v>
      </c>
      <c r="R442" s="39"/>
    </row>
    <row r="443" spans="1:18" x14ac:dyDescent="0.25">
      <c r="A443" s="6"/>
      <c r="B443" s="44"/>
      <c r="C443" s="11"/>
      <c r="D443" s="11"/>
      <c r="E443" s="31"/>
      <c r="P443" s="72"/>
      <c r="Q443" s="2"/>
      <c r="R443" s="2"/>
    </row>
    <row r="444" spans="1:18" x14ac:dyDescent="0.25">
      <c r="A444" s="6"/>
      <c r="B444" s="46" t="s">
        <v>169</v>
      </c>
      <c r="C444" s="11"/>
      <c r="D444" s="11"/>
      <c r="E444" s="31"/>
      <c r="P444" s="72"/>
      <c r="Q444" s="2"/>
      <c r="R444" s="4"/>
    </row>
    <row r="445" spans="1:18" x14ac:dyDescent="0.25">
      <c r="A445" s="9"/>
      <c r="B445" s="47"/>
      <c r="C445" s="13"/>
      <c r="D445" s="13"/>
      <c r="E445" s="31"/>
      <c r="P445" s="72"/>
      <c r="Q445" s="2"/>
      <c r="R445" s="2"/>
    </row>
    <row r="446" spans="1:18" x14ac:dyDescent="0.25">
      <c r="A446" s="6"/>
      <c r="B446" s="44"/>
      <c r="C446" s="11"/>
      <c r="D446" s="11"/>
      <c r="E446" s="31"/>
      <c r="P446" s="72"/>
      <c r="Q446" s="2"/>
      <c r="R446" s="2"/>
    </row>
    <row r="447" spans="1:18" ht="30" x14ac:dyDescent="0.25">
      <c r="A447" s="6"/>
      <c r="B447" s="45" t="s">
        <v>790</v>
      </c>
      <c r="C447" s="11"/>
      <c r="D447" s="11"/>
      <c r="E447" s="31"/>
      <c r="P447" s="72"/>
      <c r="Q447" s="2"/>
      <c r="R447" s="2"/>
    </row>
    <row r="448" spans="1:18" x14ac:dyDescent="0.25">
      <c r="A448" s="6"/>
      <c r="B448" s="44"/>
      <c r="C448" s="11"/>
      <c r="D448" s="11"/>
      <c r="E448" s="31"/>
      <c r="P448" s="72"/>
      <c r="Q448" s="2"/>
      <c r="R448" s="2"/>
    </row>
    <row r="449" spans="1:18" x14ac:dyDescent="0.25">
      <c r="A449" s="6"/>
      <c r="B449" s="45" t="s">
        <v>170</v>
      </c>
      <c r="C449" s="11"/>
      <c r="D449" s="11"/>
      <c r="E449" s="31"/>
      <c r="P449" s="72"/>
      <c r="Q449" s="2"/>
      <c r="R449" s="2"/>
    </row>
    <row r="450" spans="1:18" x14ac:dyDescent="0.25">
      <c r="A450" s="6"/>
      <c r="B450" s="45"/>
      <c r="C450" s="11"/>
      <c r="D450" s="11"/>
      <c r="E450" s="31"/>
      <c r="P450" s="72"/>
      <c r="Q450" s="2"/>
      <c r="R450" s="2"/>
    </row>
    <row r="451" spans="1:18" x14ac:dyDescent="0.25">
      <c r="A451" s="6"/>
      <c r="B451" s="45" t="s">
        <v>5</v>
      </c>
      <c r="C451" s="11"/>
      <c r="D451" s="11"/>
      <c r="E451" s="31"/>
      <c r="P451" s="72"/>
      <c r="Q451" s="2"/>
      <c r="R451" s="2"/>
    </row>
    <row r="452" spans="1:18" x14ac:dyDescent="0.25">
      <c r="A452" s="6"/>
      <c r="B452" s="45"/>
      <c r="C452" s="11"/>
      <c r="D452" s="11"/>
      <c r="E452" s="31"/>
      <c r="P452" s="72"/>
      <c r="Q452" s="2"/>
      <c r="R452" s="2"/>
    </row>
    <row r="453" spans="1:18" x14ac:dyDescent="0.25">
      <c r="A453" s="6"/>
      <c r="B453" s="45" t="s">
        <v>45</v>
      </c>
      <c r="C453" s="11"/>
      <c r="D453" s="11"/>
      <c r="E453" s="31"/>
      <c r="P453" s="72"/>
      <c r="Q453" s="2"/>
      <c r="R453" s="2"/>
    </row>
    <row r="454" spans="1:18" x14ac:dyDescent="0.25">
      <c r="A454" s="6"/>
      <c r="B454" s="45"/>
      <c r="C454" s="11"/>
      <c r="D454" s="11"/>
      <c r="E454" s="31"/>
      <c r="P454" s="72"/>
      <c r="Q454" s="2"/>
      <c r="R454" s="2"/>
    </row>
    <row r="455" spans="1:18" ht="60" x14ac:dyDescent="0.25">
      <c r="A455" s="6"/>
      <c r="B455" s="45" t="s">
        <v>171</v>
      </c>
      <c r="C455" s="11"/>
      <c r="D455" s="11"/>
      <c r="E455" s="31"/>
      <c r="P455" s="72"/>
      <c r="Q455" s="2"/>
      <c r="R455" s="2"/>
    </row>
    <row r="456" spans="1:18" x14ac:dyDescent="0.25">
      <c r="A456" s="6"/>
      <c r="B456" s="45"/>
      <c r="C456" s="11"/>
      <c r="D456" s="11"/>
      <c r="E456" s="31"/>
      <c r="P456" s="72"/>
      <c r="Q456" s="2"/>
      <c r="R456" s="2"/>
    </row>
    <row r="457" spans="1:18" x14ac:dyDescent="0.25">
      <c r="A457" s="6"/>
      <c r="B457" s="45" t="s">
        <v>6</v>
      </c>
      <c r="C457" s="11"/>
      <c r="D457" s="11"/>
      <c r="E457" s="31"/>
      <c r="P457" s="72"/>
      <c r="Q457" s="2"/>
      <c r="R457" s="2"/>
    </row>
    <row r="458" spans="1:18" x14ac:dyDescent="0.25">
      <c r="A458" s="6"/>
      <c r="B458" s="45"/>
      <c r="C458" s="11"/>
      <c r="D458" s="11"/>
      <c r="E458" s="31"/>
      <c r="P458" s="72"/>
      <c r="Q458" s="2"/>
      <c r="R458" s="2"/>
    </row>
    <row r="459" spans="1:18" x14ac:dyDescent="0.25">
      <c r="A459" s="6"/>
      <c r="B459" s="45" t="s">
        <v>7</v>
      </c>
      <c r="C459" s="11"/>
      <c r="D459" s="11"/>
      <c r="E459" s="31"/>
      <c r="P459" s="72"/>
      <c r="Q459" s="2"/>
      <c r="R459" s="2"/>
    </row>
    <row r="460" spans="1:18" x14ac:dyDescent="0.25">
      <c r="A460" s="6"/>
      <c r="B460" s="44"/>
      <c r="C460" s="11"/>
      <c r="D460" s="11"/>
      <c r="E460" s="31"/>
      <c r="P460" s="72"/>
      <c r="Q460" s="2"/>
      <c r="R460" s="2"/>
    </row>
    <row r="461" spans="1:18" s="19" customFormat="1" ht="60" x14ac:dyDescent="0.25">
      <c r="A461" s="8" t="s">
        <v>9</v>
      </c>
      <c r="B461" s="52" t="s">
        <v>8</v>
      </c>
      <c r="C461" s="9">
        <v>1</v>
      </c>
      <c r="D461" s="8" t="s">
        <v>10</v>
      </c>
      <c r="E461" s="35"/>
      <c r="F461" s="36"/>
      <c r="G461" s="36"/>
      <c r="H461" s="36"/>
      <c r="I461" s="36"/>
      <c r="J461" s="36"/>
      <c r="K461" s="36"/>
      <c r="L461" s="36"/>
      <c r="M461" s="36"/>
      <c r="N461" s="36"/>
      <c r="O461" s="36"/>
      <c r="P461" s="75"/>
      <c r="Q461" s="18" t="s">
        <v>813</v>
      </c>
      <c r="R461" s="20"/>
    </row>
    <row r="462" spans="1:18" x14ac:dyDescent="0.25">
      <c r="A462" s="6"/>
      <c r="B462" s="44"/>
      <c r="C462" s="11"/>
      <c r="D462" s="11"/>
      <c r="E462" s="31"/>
      <c r="P462" s="72"/>
      <c r="Q462" s="2"/>
      <c r="R462" s="2"/>
    </row>
    <row r="463" spans="1:18" x14ac:dyDescent="0.25">
      <c r="A463" s="6"/>
      <c r="B463" s="46" t="s">
        <v>172</v>
      </c>
      <c r="C463" s="11"/>
      <c r="D463" s="11"/>
      <c r="E463" s="31"/>
      <c r="P463" s="72"/>
      <c r="Q463" s="2"/>
      <c r="R463" s="4"/>
    </row>
    <row r="464" spans="1:18" x14ac:dyDescent="0.25">
      <c r="A464" s="9"/>
      <c r="B464" s="47"/>
      <c r="C464" s="13"/>
      <c r="D464" s="13"/>
      <c r="E464" s="31"/>
      <c r="P464" s="72"/>
      <c r="Q464" s="2"/>
      <c r="R464" s="2"/>
    </row>
    <row r="465" spans="1:18" x14ac:dyDescent="0.25">
      <c r="A465" s="6"/>
      <c r="B465" s="44"/>
      <c r="C465" s="11"/>
      <c r="D465" s="11"/>
      <c r="E465" s="31"/>
      <c r="P465" s="72"/>
      <c r="Q465" s="2"/>
      <c r="R465" s="2"/>
    </row>
    <row r="466" spans="1:18" x14ac:dyDescent="0.25">
      <c r="A466" s="6"/>
      <c r="B466" s="45" t="s">
        <v>173</v>
      </c>
      <c r="C466" s="11"/>
      <c r="D466" s="11"/>
      <c r="E466" s="31"/>
      <c r="P466" s="72"/>
      <c r="Q466" s="2"/>
      <c r="R466" s="2"/>
    </row>
    <row r="467" spans="1:18" x14ac:dyDescent="0.25">
      <c r="A467" s="6"/>
      <c r="B467" s="45"/>
      <c r="C467" s="11"/>
      <c r="D467" s="11"/>
      <c r="E467" s="31"/>
      <c r="P467" s="72"/>
      <c r="Q467" s="2"/>
      <c r="R467" s="2"/>
    </row>
    <row r="468" spans="1:18" x14ac:dyDescent="0.25">
      <c r="A468" s="6"/>
      <c r="B468" s="45" t="s">
        <v>105</v>
      </c>
      <c r="C468" s="11"/>
      <c r="D468" s="11"/>
      <c r="E468" s="31"/>
      <c r="P468" s="72"/>
      <c r="Q468" s="2"/>
      <c r="R468" s="2"/>
    </row>
    <row r="469" spans="1:18" x14ac:dyDescent="0.25">
      <c r="A469" s="6"/>
      <c r="B469" s="45"/>
      <c r="C469" s="11"/>
      <c r="D469" s="11"/>
      <c r="E469" s="31"/>
      <c r="P469" s="72"/>
      <c r="Q469" s="2"/>
      <c r="R469" s="2"/>
    </row>
    <row r="470" spans="1:18" x14ac:dyDescent="0.25">
      <c r="A470" s="6"/>
      <c r="B470" s="45" t="s">
        <v>5</v>
      </c>
      <c r="C470" s="11"/>
      <c r="D470" s="11"/>
      <c r="E470" s="31"/>
      <c r="P470" s="72"/>
      <c r="Q470" s="2"/>
      <c r="R470" s="2"/>
    </row>
    <row r="471" spans="1:18" x14ac:dyDescent="0.25">
      <c r="A471" s="6"/>
      <c r="B471" s="45"/>
      <c r="C471" s="11"/>
      <c r="D471" s="11"/>
      <c r="E471" s="31"/>
      <c r="P471" s="72"/>
      <c r="Q471" s="2"/>
      <c r="R471" s="2"/>
    </row>
    <row r="472" spans="1:18" x14ac:dyDescent="0.25">
      <c r="A472" s="6"/>
      <c r="B472" s="45" t="s">
        <v>45</v>
      </c>
      <c r="C472" s="11"/>
      <c r="D472" s="11"/>
      <c r="E472" s="31"/>
      <c r="P472" s="72"/>
      <c r="Q472" s="2"/>
      <c r="R472" s="2"/>
    </row>
    <row r="473" spans="1:18" x14ac:dyDescent="0.25">
      <c r="A473" s="6"/>
      <c r="B473" s="45"/>
      <c r="C473" s="11"/>
      <c r="D473" s="11"/>
      <c r="E473" s="31"/>
      <c r="P473" s="72"/>
      <c r="Q473" s="2"/>
      <c r="R473" s="2"/>
    </row>
    <row r="474" spans="1:18" ht="60" x14ac:dyDescent="0.25">
      <c r="A474" s="6"/>
      <c r="B474" s="45" t="s">
        <v>174</v>
      </c>
      <c r="C474" s="11"/>
      <c r="D474" s="11"/>
      <c r="E474" s="31"/>
      <c r="P474" s="72"/>
      <c r="Q474" s="2"/>
      <c r="R474" s="2"/>
    </row>
    <row r="475" spans="1:18" x14ac:dyDescent="0.25">
      <c r="A475" s="6"/>
      <c r="B475" s="45"/>
      <c r="C475" s="11"/>
      <c r="D475" s="11"/>
      <c r="E475" s="31"/>
      <c r="P475" s="72"/>
      <c r="Q475" s="2"/>
      <c r="R475" s="2"/>
    </row>
    <row r="476" spans="1:18" ht="45" x14ac:dyDescent="0.25">
      <c r="A476" s="6"/>
      <c r="B476" s="45" t="s">
        <v>175</v>
      </c>
      <c r="C476" s="11"/>
      <c r="D476" s="11"/>
      <c r="E476" s="31"/>
      <c r="P476" s="72"/>
      <c r="Q476" s="2"/>
      <c r="R476" s="2"/>
    </row>
    <row r="477" spans="1:18" x14ac:dyDescent="0.25">
      <c r="A477" s="6"/>
      <c r="B477" s="45"/>
      <c r="C477" s="11"/>
      <c r="D477" s="11"/>
      <c r="E477" s="31"/>
      <c r="P477" s="72"/>
      <c r="Q477" s="2"/>
      <c r="R477" s="2"/>
    </row>
    <row r="478" spans="1:18" ht="30" x14ac:dyDescent="0.25">
      <c r="A478" s="6"/>
      <c r="B478" s="45" t="s">
        <v>176</v>
      </c>
      <c r="C478" s="11"/>
      <c r="D478" s="11"/>
      <c r="E478" s="31"/>
      <c r="P478" s="72"/>
      <c r="Q478" s="2"/>
      <c r="R478" s="2"/>
    </row>
    <row r="479" spans="1:18" x14ac:dyDescent="0.25">
      <c r="A479" s="6"/>
      <c r="B479" s="45"/>
      <c r="C479" s="11"/>
      <c r="D479" s="11"/>
      <c r="E479" s="31"/>
      <c r="P479" s="72"/>
      <c r="Q479" s="2"/>
      <c r="R479" s="2"/>
    </row>
    <row r="480" spans="1:18" ht="30" x14ac:dyDescent="0.25">
      <c r="A480" s="6"/>
      <c r="B480" s="45" t="s">
        <v>106</v>
      </c>
      <c r="C480" s="11"/>
      <c r="D480" s="11"/>
      <c r="E480" s="31"/>
      <c r="P480" s="72"/>
      <c r="Q480" s="2"/>
      <c r="R480" s="2"/>
    </row>
    <row r="481" spans="1:18" x14ac:dyDescent="0.25">
      <c r="A481" s="6"/>
      <c r="B481" s="45"/>
      <c r="C481" s="11"/>
      <c r="D481" s="11"/>
      <c r="E481" s="31"/>
      <c r="P481" s="72"/>
      <c r="Q481" s="2"/>
      <c r="R481" s="2"/>
    </row>
    <row r="482" spans="1:18" ht="30" x14ac:dyDescent="0.25">
      <c r="A482" s="6"/>
      <c r="B482" s="45" t="s">
        <v>177</v>
      </c>
      <c r="C482" s="11"/>
      <c r="D482" s="11"/>
      <c r="E482" s="31"/>
      <c r="P482" s="72"/>
      <c r="Q482" s="2"/>
      <c r="R482" s="2"/>
    </row>
    <row r="483" spans="1:18" x14ac:dyDescent="0.25">
      <c r="A483" s="6"/>
      <c r="B483" s="45"/>
      <c r="C483" s="11"/>
      <c r="D483" s="11"/>
      <c r="E483" s="31"/>
      <c r="P483" s="72"/>
      <c r="Q483" s="2"/>
      <c r="R483" s="2"/>
    </row>
    <row r="484" spans="1:18" x14ac:dyDescent="0.25">
      <c r="A484" s="6"/>
      <c r="B484" s="45" t="s">
        <v>178</v>
      </c>
      <c r="C484" s="11"/>
      <c r="D484" s="11"/>
      <c r="E484" s="31"/>
      <c r="P484" s="72"/>
      <c r="Q484" s="2"/>
      <c r="R484" s="2"/>
    </row>
    <row r="485" spans="1:18" x14ac:dyDescent="0.25">
      <c r="A485" s="6"/>
      <c r="B485" s="44"/>
      <c r="C485" s="11"/>
      <c r="D485" s="11"/>
      <c r="E485" s="31"/>
      <c r="P485" s="72"/>
      <c r="Q485" s="2"/>
      <c r="R485" s="2"/>
    </row>
    <row r="486" spans="1:18" x14ac:dyDescent="0.25">
      <c r="A486" s="8" t="s">
        <v>9</v>
      </c>
      <c r="B486" s="49" t="s">
        <v>179</v>
      </c>
      <c r="C486" s="13">
        <v>35</v>
      </c>
      <c r="D486" s="14" t="s">
        <v>34</v>
      </c>
      <c r="E486" s="25"/>
      <c r="F486" s="26">
        <f>C486*E486</f>
        <v>0</v>
      </c>
      <c r="G486" s="26"/>
      <c r="H486" s="26">
        <f>C486*G486</f>
        <v>0</v>
      </c>
      <c r="I486" s="27"/>
      <c r="J486" s="26">
        <f>C486*I486</f>
        <v>0</v>
      </c>
      <c r="K486" s="28"/>
      <c r="L486" s="26">
        <f>C486*K486</f>
        <v>0</v>
      </c>
      <c r="M486" s="26">
        <f>E486+G486+I486+K486</f>
        <v>0</v>
      </c>
      <c r="N486" s="26">
        <f>M486*N$2</f>
        <v>0</v>
      </c>
      <c r="O486" s="26">
        <f>M486+N486</f>
        <v>0</v>
      </c>
      <c r="P486" s="74">
        <f>O486/39</f>
        <v>0</v>
      </c>
      <c r="Q486" s="41" t="s">
        <v>828</v>
      </c>
      <c r="R486" s="39"/>
    </row>
    <row r="487" spans="1:18" x14ac:dyDescent="0.25">
      <c r="A487" s="6"/>
      <c r="B487" s="44"/>
      <c r="C487" s="11"/>
      <c r="D487" s="11"/>
      <c r="E487" s="31"/>
      <c r="P487" s="72"/>
      <c r="Q487" s="2"/>
      <c r="R487" s="2"/>
    </row>
    <row r="488" spans="1:18" x14ac:dyDescent="0.25">
      <c r="A488" s="6"/>
      <c r="B488" s="46" t="s">
        <v>180</v>
      </c>
      <c r="C488" s="11"/>
      <c r="D488" s="11"/>
      <c r="E488" s="31"/>
      <c r="P488" s="72"/>
      <c r="Q488" s="2"/>
      <c r="R488" s="4"/>
    </row>
    <row r="489" spans="1:18" x14ac:dyDescent="0.25">
      <c r="A489" s="9"/>
      <c r="B489" s="47"/>
      <c r="C489" s="13"/>
      <c r="D489" s="13"/>
      <c r="E489" s="31"/>
      <c r="P489" s="72"/>
      <c r="Q489" s="2"/>
      <c r="R489" s="2"/>
    </row>
    <row r="490" spans="1:18" x14ac:dyDescent="0.25">
      <c r="A490" s="6"/>
      <c r="B490" s="44"/>
      <c r="C490" s="11"/>
      <c r="D490" s="11"/>
      <c r="E490" s="31"/>
      <c r="P490" s="72"/>
      <c r="Q490" s="2"/>
      <c r="R490" s="2"/>
    </row>
    <row r="491" spans="1:18" ht="30" x14ac:dyDescent="0.25">
      <c r="A491" s="6"/>
      <c r="B491" s="45" t="s">
        <v>791</v>
      </c>
      <c r="C491" s="11"/>
      <c r="D491" s="11"/>
      <c r="E491" s="31"/>
      <c r="P491" s="72"/>
      <c r="Q491" s="2"/>
      <c r="R491" s="2"/>
    </row>
    <row r="492" spans="1:18" x14ac:dyDescent="0.25">
      <c r="A492" s="6"/>
      <c r="B492" s="44"/>
      <c r="C492" s="11"/>
      <c r="D492" s="11"/>
      <c r="E492" s="31"/>
      <c r="P492" s="72"/>
      <c r="Q492" s="2"/>
      <c r="R492" s="2"/>
    </row>
    <row r="493" spans="1:18" x14ac:dyDescent="0.25">
      <c r="A493" s="6"/>
      <c r="B493" s="45" t="s">
        <v>181</v>
      </c>
      <c r="C493" s="11"/>
      <c r="D493" s="11"/>
      <c r="E493" s="31"/>
      <c r="P493" s="72"/>
      <c r="Q493" s="2"/>
      <c r="R493" s="2"/>
    </row>
    <row r="494" spans="1:18" x14ac:dyDescent="0.25">
      <c r="A494" s="6"/>
      <c r="B494" s="45"/>
      <c r="C494" s="11"/>
      <c r="D494" s="11"/>
      <c r="E494" s="31"/>
      <c r="P494" s="72"/>
      <c r="Q494" s="2"/>
      <c r="R494" s="2"/>
    </row>
    <row r="495" spans="1:18" x14ac:dyDescent="0.25">
      <c r="A495" s="6"/>
      <c r="B495" s="45" t="s">
        <v>5</v>
      </c>
      <c r="C495" s="11"/>
      <c r="D495" s="11"/>
      <c r="E495" s="31"/>
      <c r="P495" s="72"/>
      <c r="Q495" s="2"/>
      <c r="R495" s="2"/>
    </row>
    <row r="496" spans="1:18" x14ac:dyDescent="0.25">
      <c r="A496" s="6"/>
      <c r="B496" s="45"/>
      <c r="C496" s="11"/>
      <c r="D496" s="11"/>
      <c r="E496" s="31"/>
      <c r="P496" s="72"/>
      <c r="Q496" s="2"/>
      <c r="R496" s="2"/>
    </row>
    <row r="497" spans="1:18" x14ac:dyDescent="0.25">
      <c r="A497" s="6"/>
      <c r="B497" s="45" t="s">
        <v>45</v>
      </c>
      <c r="C497" s="11"/>
      <c r="D497" s="11"/>
      <c r="E497" s="31"/>
      <c r="P497" s="72"/>
      <c r="Q497" s="2"/>
      <c r="R497" s="2"/>
    </row>
    <row r="498" spans="1:18" x14ac:dyDescent="0.25">
      <c r="A498" s="6"/>
      <c r="B498" s="45"/>
      <c r="C498" s="11"/>
      <c r="D498" s="11"/>
      <c r="E498" s="31"/>
      <c r="P498" s="72"/>
      <c r="Q498" s="2"/>
      <c r="R498" s="2"/>
    </row>
    <row r="499" spans="1:18" ht="45" x14ac:dyDescent="0.25">
      <c r="A499" s="6"/>
      <c r="B499" s="45" t="s">
        <v>182</v>
      </c>
      <c r="C499" s="11"/>
      <c r="D499" s="11"/>
      <c r="E499" s="31"/>
      <c r="P499" s="72"/>
      <c r="Q499" s="2"/>
      <c r="R499" s="2"/>
    </row>
    <row r="500" spans="1:18" x14ac:dyDescent="0.25">
      <c r="A500" s="6"/>
      <c r="B500" s="45"/>
      <c r="C500" s="11"/>
      <c r="D500" s="11"/>
      <c r="E500" s="31"/>
      <c r="P500" s="72"/>
      <c r="Q500" s="2"/>
      <c r="R500" s="2"/>
    </row>
    <row r="501" spans="1:18" x14ac:dyDescent="0.25">
      <c r="A501" s="6"/>
      <c r="B501" s="45" t="s">
        <v>6</v>
      </c>
      <c r="C501" s="11"/>
      <c r="D501" s="11"/>
      <c r="E501" s="31"/>
      <c r="P501" s="72"/>
      <c r="Q501" s="2"/>
      <c r="R501" s="2"/>
    </row>
    <row r="502" spans="1:18" x14ac:dyDescent="0.25">
      <c r="A502" s="6"/>
      <c r="B502" s="45"/>
      <c r="C502" s="11"/>
      <c r="D502" s="11"/>
      <c r="E502" s="31"/>
      <c r="P502" s="72"/>
      <c r="Q502" s="2"/>
      <c r="R502" s="2"/>
    </row>
    <row r="503" spans="1:18" x14ac:dyDescent="0.25">
      <c r="A503" s="6"/>
      <c r="B503" s="45" t="s">
        <v>7</v>
      </c>
      <c r="C503" s="11"/>
      <c r="D503" s="11"/>
      <c r="E503" s="31"/>
      <c r="P503" s="72"/>
      <c r="Q503" s="2"/>
      <c r="R503" s="2"/>
    </row>
    <row r="504" spans="1:18" x14ac:dyDescent="0.25">
      <c r="A504" s="6"/>
      <c r="B504" s="44"/>
      <c r="C504" s="11"/>
      <c r="D504" s="11"/>
      <c r="E504" s="31"/>
      <c r="P504" s="72"/>
      <c r="Q504" s="2"/>
      <c r="R504" s="2"/>
    </row>
    <row r="505" spans="1:18" s="19" customFormat="1" ht="60" x14ac:dyDescent="0.25">
      <c r="A505" s="8" t="s">
        <v>9</v>
      </c>
      <c r="B505" s="52" t="s">
        <v>8</v>
      </c>
      <c r="C505" s="9">
        <v>1</v>
      </c>
      <c r="D505" s="8" t="s">
        <v>10</v>
      </c>
      <c r="E505" s="35"/>
      <c r="F505" s="36"/>
      <c r="G505" s="36"/>
      <c r="H505" s="36"/>
      <c r="I505" s="36"/>
      <c r="J505" s="36"/>
      <c r="K505" s="36"/>
      <c r="L505" s="36"/>
      <c r="M505" s="36"/>
      <c r="N505" s="36"/>
      <c r="O505" s="36"/>
      <c r="P505" s="75"/>
      <c r="Q505" s="18" t="s">
        <v>813</v>
      </c>
      <c r="R505" s="20"/>
    </row>
    <row r="506" spans="1:18" x14ac:dyDescent="0.25">
      <c r="A506" s="6"/>
      <c r="B506" s="44"/>
      <c r="C506" s="11"/>
      <c r="D506" s="11"/>
      <c r="E506" s="31"/>
      <c r="P506" s="72"/>
      <c r="Q506" s="2"/>
      <c r="R506" s="2"/>
    </row>
    <row r="507" spans="1:18" x14ac:dyDescent="0.25">
      <c r="A507" s="6"/>
      <c r="B507" s="46" t="s">
        <v>183</v>
      </c>
      <c r="C507" s="11"/>
      <c r="D507" s="11"/>
      <c r="E507" s="31"/>
      <c r="P507" s="72"/>
      <c r="Q507" s="2"/>
      <c r="R507" s="4"/>
    </row>
    <row r="508" spans="1:18" x14ac:dyDescent="0.25">
      <c r="A508" s="9"/>
      <c r="B508" s="47"/>
      <c r="C508" s="13"/>
      <c r="D508" s="13"/>
      <c r="E508" s="31"/>
      <c r="P508" s="72"/>
      <c r="Q508" s="2"/>
      <c r="R508" s="2"/>
    </row>
    <row r="509" spans="1:18" x14ac:dyDescent="0.25">
      <c r="A509" s="6"/>
      <c r="B509" s="44"/>
      <c r="C509" s="11"/>
      <c r="D509" s="11"/>
      <c r="E509" s="31"/>
      <c r="P509" s="72"/>
      <c r="Q509" s="2"/>
      <c r="R509" s="2"/>
    </row>
    <row r="510" spans="1:18" ht="30" x14ac:dyDescent="0.25">
      <c r="A510" s="6"/>
      <c r="B510" s="45" t="s">
        <v>91</v>
      </c>
      <c r="C510" s="11"/>
      <c r="D510" s="11"/>
      <c r="E510" s="31"/>
      <c r="P510" s="72"/>
      <c r="Q510" s="2"/>
      <c r="R510" s="2"/>
    </row>
    <row r="511" spans="1:18" x14ac:dyDescent="0.25">
      <c r="A511" s="6"/>
      <c r="B511" s="45"/>
      <c r="C511" s="11"/>
      <c r="D511" s="11"/>
      <c r="E511" s="31"/>
      <c r="P511" s="72"/>
      <c r="Q511" s="2"/>
      <c r="R511" s="2"/>
    </row>
    <row r="512" spans="1:18" x14ac:dyDescent="0.25">
      <c r="A512" s="6"/>
      <c r="B512" s="45" t="s">
        <v>184</v>
      </c>
      <c r="C512" s="11"/>
      <c r="D512" s="11"/>
      <c r="E512" s="31"/>
      <c r="P512" s="72"/>
      <c r="Q512" s="2"/>
      <c r="R512" s="2"/>
    </row>
    <row r="513" spans="1:18" x14ac:dyDescent="0.25">
      <c r="A513" s="6"/>
      <c r="B513" s="45"/>
      <c r="C513" s="11"/>
      <c r="D513" s="11"/>
      <c r="E513" s="31"/>
      <c r="P513" s="72"/>
      <c r="Q513" s="2"/>
      <c r="R513" s="2"/>
    </row>
    <row r="514" spans="1:18" ht="270" x14ac:dyDescent="0.25">
      <c r="A514" s="6"/>
      <c r="B514" s="45" t="s">
        <v>185</v>
      </c>
      <c r="C514" s="11"/>
      <c r="D514" s="11"/>
      <c r="E514" s="31"/>
      <c r="P514" s="72"/>
      <c r="Q514" s="2"/>
      <c r="R514" s="2"/>
    </row>
    <row r="515" spans="1:18" x14ac:dyDescent="0.25">
      <c r="A515" s="6"/>
      <c r="B515" s="44"/>
      <c r="C515" s="11"/>
      <c r="D515" s="11"/>
      <c r="E515" s="31"/>
      <c r="P515" s="72"/>
      <c r="Q515" s="2"/>
      <c r="R515" s="2"/>
    </row>
    <row r="516" spans="1:18" s="19" customFormat="1" ht="45" x14ac:dyDescent="0.25">
      <c r="A516" s="7" t="s">
        <v>9</v>
      </c>
      <c r="B516" s="53" t="s">
        <v>186</v>
      </c>
      <c r="C516" s="6">
        <v>1</v>
      </c>
      <c r="D516" s="7" t="s">
        <v>12</v>
      </c>
      <c r="E516" s="35"/>
      <c r="F516" s="36"/>
      <c r="G516" s="36"/>
      <c r="H516" s="36"/>
      <c r="I516" s="36"/>
      <c r="J516" s="36"/>
      <c r="K516" s="36"/>
      <c r="L516" s="36"/>
      <c r="M516" s="36"/>
      <c r="N516" s="36"/>
      <c r="O516" s="36"/>
      <c r="P516" s="75"/>
      <c r="Q516" s="18" t="s">
        <v>816</v>
      </c>
      <c r="R516" s="20"/>
    </row>
    <row r="517" spans="1:18" x14ac:dyDescent="0.25">
      <c r="A517" s="6"/>
      <c r="B517" s="44"/>
      <c r="C517" s="11"/>
      <c r="D517" s="11"/>
      <c r="E517" s="31"/>
      <c r="P517" s="72"/>
      <c r="Q517" s="2"/>
      <c r="R517" s="2"/>
    </row>
    <row r="518" spans="1:18" ht="30" x14ac:dyDescent="0.25">
      <c r="A518" s="6"/>
      <c r="B518" s="45" t="s">
        <v>187</v>
      </c>
      <c r="C518" s="11"/>
      <c r="D518" s="11"/>
      <c r="E518" s="31"/>
      <c r="P518" s="72"/>
      <c r="Q518" s="2"/>
      <c r="R518" s="2"/>
    </row>
    <row r="519" spans="1:18" x14ac:dyDescent="0.25">
      <c r="A519" s="6"/>
      <c r="B519" s="45"/>
      <c r="C519" s="11"/>
      <c r="D519" s="11"/>
      <c r="E519" s="31"/>
      <c r="P519" s="72"/>
      <c r="Q519" s="2"/>
      <c r="R519" s="2"/>
    </row>
    <row r="520" spans="1:18" ht="330" x14ac:dyDescent="0.25">
      <c r="A520" s="6"/>
      <c r="B520" s="45" t="s">
        <v>188</v>
      </c>
      <c r="C520" s="11"/>
      <c r="D520" s="11"/>
      <c r="E520" s="31"/>
      <c r="P520" s="72"/>
      <c r="Q520" s="2"/>
      <c r="R520" s="2"/>
    </row>
    <row r="521" spans="1:18" x14ac:dyDescent="0.25">
      <c r="A521" s="6"/>
      <c r="B521" s="44"/>
      <c r="C521" s="11"/>
      <c r="D521" s="11"/>
      <c r="E521" s="31"/>
      <c r="P521" s="72"/>
      <c r="Q521" s="2"/>
      <c r="R521" s="2"/>
    </row>
    <row r="522" spans="1:18" s="19" customFormat="1" ht="45" x14ac:dyDescent="0.25">
      <c r="A522" s="7" t="s">
        <v>19</v>
      </c>
      <c r="B522" s="53" t="s">
        <v>189</v>
      </c>
      <c r="C522" s="6">
        <v>3</v>
      </c>
      <c r="D522" s="7" t="s">
        <v>12</v>
      </c>
      <c r="E522" s="35"/>
      <c r="F522" s="36"/>
      <c r="G522" s="36"/>
      <c r="H522" s="36"/>
      <c r="I522" s="36"/>
      <c r="J522" s="36"/>
      <c r="K522" s="36"/>
      <c r="L522" s="36"/>
      <c r="M522" s="36"/>
      <c r="N522" s="36"/>
      <c r="O522" s="36"/>
      <c r="P522" s="75"/>
      <c r="Q522" s="18" t="s">
        <v>816</v>
      </c>
      <c r="R522" s="20"/>
    </row>
    <row r="523" spans="1:18" s="19" customFormat="1" x14ac:dyDescent="0.25">
      <c r="A523" s="6"/>
      <c r="B523" s="54"/>
      <c r="C523" s="6"/>
      <c r="D523" s="6"/>
      <c r="E523" s="37"/>
      <c r="F523" s="38"/>
      <c r="G523" s="38"/>
      <c r="H523" s="38"/>
      <c r="I523" s="38"/>
      <c r="J523" s="38"/>
      <c r="K523" s="38"/>
      <c r="L523" s="38"/>
      <c r="M523" s="38"/>
      <c r="N523" s="38"/>
      <c r="O523" s="38"/>
      <c r="P523" s="76"/>
      <c r="Q523" s="20"/>
      <c r="R523" s="20"/>
    </row>
    <row r="524" spans="1:18" s="19" customFormat="1" ht="45" x14ac:dyDescent="0.25">
      <c r="A524" s="7" t="s">
        <v>11</v>
      </c>
      <c r="B524" s="53" t="s">
        <v>190</v>
      </c>
      <c r="C524" s="6">
        <v>3</v>
      </c>
      <c r="D524" s="7" t="s">
        <v>12</v>
      </c>
      <c r="E524" s="35"/>
      <c r="F524" s="36"/>
      <c r="G524" s="36"/>
      <c r="H524" s="36"/>
      <c r="I524" s="36"/>
      <c r="J524" s="36"/>
      <c r="K524" s="36"/>
      <c r="L524" s="36"/>
      <c r="M524" s="36"/>
      <c r="N524" s="36"/>
      <c r="O524" s="36"/>
      <c r="P524" s="75"/>
      <c r="Q524" s="18" t="s">
        <v>816</v>
      </c>
      <c r="R524" s="20"/>
    </row>
    <row r="525" spans="1:18" s="19" customFormat="1" x14ac:dyDescent="0.25">
      <c r="A525" s="6"/>
      <c r="B525" s="54"/>
      <c r="C525" s="6"/>
      <c r="D525" s="6"/>
      <c r="E525" s="37"/>
      <c r="F525" s="38"/>
      <c r="G525" s="38"/>
      <c r="H525" s="38"/>
      <c r="I525" s="38"/>
      <c r="J525" s="38"/>
      <c r="K525" s="38"/>
      <c r="L525" s="38"/>
      <c r="M525" s="38"/>
      <c r="N525" s="38"/>
      <c r="O525" s="38"/>
      <c r="P525" s="76"/>
      <c r="Q525" s="20"/>
      <c r="R525" s="20"/>
    </row>
    <row r="526" spans="1:18" s="19" customFormat="1" ht="45" x14ac:dyDescent="0.25">
      <c r="A526" s="7" t="s">
        <v>13</v>
      </c>
      <c r="B526" s="53" t="s">
        <v>191</v>
      </c>
      <c r="C526" s="6">
        <v>2</v>
      </c>
      <c r="D526" s="7" t="s">
        <v>12</v>
      </c>
      <c r="E526" s="35"/>
      <c r="F526" s="36"/>
      <c r="G526" s="36"/>
      <c r="H526" s="36"/>
      <c r="I526" s="36"/>
      <c r="J526" s="36"/>
      <c r="K526" s="36"/>
      <c r="L526" s="36"/>
      <c r="M526" s="36"/>
      <c r="N526" s="36"/>
      <c r="O526" s="36"/>
      <c r="P526" s="75"/>
      <c r="Q526" s="18" t="s">
        <v>816</v>
      </c>
      <c r="R526" s="20"/>
    </row>
    <row r="527" spans="1:18" s="19" customFormat="1" x14ac:dyDescent="0.25">
      <c r="A527" s="6"/>
      <c r="B527" s="54"/>
      <c r="C527" s="6"/>
      <c r="D527" s="6"/>
      <c r="E527" s="37"/>
      <c r="F527" s="38"/>
      <c r="G527" s="38"/>
      <c r="H527" s="38"/>
      <c r="I527" s="38"/>
      <c r="J527" s="38"/>
      <c r="K527" s="38"/>
      <c r="L527" s="38"/>
      <c r="M527" s="38"/>
      <c r="N527" s="38"/>
      <c r="O527" s="38"/>
      <c r="P527" s="76"/>
      <c r="Q527" s="20"/>
      <c r="R527" s="20"/>
    </row>
    <row r="528" spans="1:18" s="19" customFormat="1" ht="45" x14ac:dyDescent="0.25">
      <c r="A528" s="7" t="s">
        <v>14</v>
      </c>
      <c r="B528" s="53" t="s">
        <v>192</v>
      </c>
      <c r="C528" s="6">
        <v>2</v>
      </c>
      <c r="D528" s="7" t="s">
        <v>12</v>
      </c>
      <c r="E528" s="35"/>
      <c r="F528" s="36"/>
      <c r="G528" s="36"/>
      <c r="H528" s="36"/>
      <c r="I528" s="36"/>
      <c r="J528" s="36"/>
      <c r="K528" s="36"/>
      <c r="L528" s="36"/>
      <c r="M528" s="36"/>
      <c r="N528" s="36"/>
      <c r="O528" s="36"/>
      <c r="P528" s="75"/>
      <c r="Q528" s="18" t="s">
        <v>816</v>
      </c>
      <c r="R528" s="20"/>
    </row>
    <row r="529" spans="1:18" s="19" customFormat="1" x14ac:dyDescent="0.25">
      <c r="A529" s="6"/>
      <c r="B529" s="54"/>
      <c r="C529" s="6"/>
      <c r="D529" s="6"/>
      <c r="E529" s="37"/>
      <c r="F529" s="38"/>
      <c r="G529" s="38"/>
      <c r="H529" s="38"/>
      <c r="I529" s="38"/>
      <c r="J529" s="38"/>
      <c r="K529" s="38"/>
      <c r="L529" s="38"/>
      <c r="M529" s="38"/>
      <c r="N529" s="38"/>
      <c r="O529" s="38"/>
      <c r="P529" s="76"/>
      <c r="Q529" s="20"/>
      <c r="R529" s="20"/>
    </row>
    <row r="530" spans="1:18" s="19" customFormat="1" ht="45" x14ac:dyDescent="0.25">
      <c r="A530" s="7" t="s">
        <v>15</v>
      </c>
      <c r="B530" s="53" t="s">
        <v>193</v>
      </c>
      <c r="C530" s="6">
        <v>2</v>
      </c>
      <c r="D530" s="7" t="s">
        <v>12</v>
      </c>
      <c r="E530" s="35"/>
      <c r="F530" s="36"/>
      <c r="G530" s="36"/>
      <c r="H530" s="36"/>
      <c r="I530" s="36"/>
      <c r="J530" s="36"/>
      <c r="K530" s="36"/>
      <c r="L530" s="36"/>
      <c r="M530" s="36"/>
      <c r="N530" s="36"/>
      <c r="O530" s="36"/>
      <c r="P530" s="75"/>
      <c r="Q530" s="18" t="s">
        <v>816</v>
      </c>
      <c r="R530" s="20"/>
    </row>
    <row r="531" spans="1:18" s="19" customFormat="1" x14ac:dyDescent="0.25">
      <c r="A531" s="6"/>
      <c r="B531" s="54"/>
      <c r="C531" s="6"/>
      <c r="D531" s="6"/>
      <c r="E531" s="37"/>
      <c r="F531" s="38"/>
      <c r="G531" s="38"/>
      <c r="H531" s="38"/>
      <c r="I531" s="38"/>
      <c r="J531" s="38"/>
      <c r="K531" s="38"/>
      <c r="L531" s="38"/>
      <c r="M531" s="38"/>
      <c r="N531" s="38"/>
      <c r="O531" s="38"/>
      <c r="P531" s="76"/>
      <c r="Q531" s="20"/>
      <c r="R531" s="20"/>
    </row>
    <row r="532" spans="1:18" s="19" customFormat="1" ht="45" x14ac:dyDescent="0.25">
      <c r="A532" s="7" t="s">
        <v>16</v>
      </c>
      <c r="B532" s="53" t="s">
        <v>194</v>
      </c>
      <c r="C532" s="6">
        <v>3</v>
      </c>
      <c r="D532" s="7" t="s">
        <v>12</v>
      </c>
      <c r="E532" s="35"/>
      <c r="F532" s="36"/>
      <c r="G532" s="36"/>
      <c r="H532" s="36"/>
      <c r="I532" s="36"/>
      <c r="J532" s="36"/>
      <c r="K532" s="36"/>
      <c r="L532" s="36"/>
      <c r="M532" s="36"/>
      <c r="N532" s="36"/>
      <c r="O532" s="36"/>
      <c r="P532" s="75"/>
      <c r="Q532" s="18" t="s">
        <v>816</v>
      </c>
      <c r="R532" s="20"/>
    </row>
    <row r="533" spans="1:18" s="19" customFormat="1" x14ac:dyDescent="0.25">
      <c r="A533" s="6"/>
      <c r="B533" s="54"/>
      <c r="C533" s="6"/>
      <c r="D533" s="6"/>
      <c r="E533" s="37"/>
      <c r="F533" s="38"/>
      <c r="G533" s="38"/>
      <c r="H533" s="38"/>
      <c r="I533" s="38"/>
      <c r="J533" s="38"/>
      <c r="K533" s="38"/>
      <c r="L533" s="38"/>
      <c r="M533" s="38"/>
      <c r="N533" s="38"/>
      <c r="O533" s="38"/>
      <c r="P533" s="76"/>
      <c r="Q533" s="20"/>
      <c r="R533" s="20"/>
    </row>
    <row r="534" spans="1:18" s="19" customFormat="1" ht="45" x14ac:dyDescent="0.25">
      <c r="A534" s="8" t="s">
        <v>17</v>
      </c>
      <c r="B534" s="52" t="s">
        <v>195</v>
      </c>
      <c r="C534" s="9">
        <v>1</v>
      </c>
      <c r="D534" s="8" t="s">
        <v>12</v>
      </c>
      <c r="E534" s="35"/>
      <c r="F534" s="36"/>
      <c r="G534" s="36"/>
      <c r="H534" s="36"/>
      <c r="I534" s="36"/>
      <c r="J534" s="36"/>
      <c r="K534" s="36"/>
      <c r="L534" s="36"/>
      <c r="M534" s="36"/>
      <c r="N534" s="36"/>
      <c r="O534" s="36"/>
      <c r="P534" s="75"/>
      <c r="Q534" s="18" t="s">
        <v>816</v>
      </c>
      <c r="R534" s="20"/>
    </row>
    <row r="535" spans="1:18" x14ac:dyDescent="0.25">
      <c r="A535" s="6"/>
      <c r="B535" s="44"/>
      <c r="C535" s="11"/>
      <c r="D535" s="11"/>
      <c r="E535" s="31"/>
      <c r="P535" s="72"/>
      <c r="Q535" s="2"/>
      <c r="R535" s="2"/>
    </row>
    <row r="536" spans="1:18" x14ac:dyDescent="0.25">
      <c r="A536" s="6"/>
      <c r="B536" s="46" t="s">
        <v>196</v>
      </c>
      <c r="C536" s="11"/>
      <c r="D536" s="11"/>
      <c r="E536" s="31"/>
      <c r="P536" s="72"/>
      <c r="Q536" s="2"/>
      <c r="R536" s="4"/>
    </row>
    <row r="537" spans="1:18" x14ac:dyDescent="0.25">
      <c r="A537" s="9"/>
      <c r="B537" s="47"/>
      <c r="C537" s="13"/>
      <c r="D537" s="13"/>
      <c r="E537" s="31"/>
      <c r="P537" s="72"/>
      <c r="Q537" s="2"/>
      <c r="R537" s="2"/>
    </row>
    <row r="538" spans="1:18" x14ac:dyDescent="0.25">
      <c r="A538" s="6"/>
      <c r="B538" s="44"/>
      <c r="C538" s="11"/>
      <c r="D538" s="11"/>
      <c r="E538" s="31"/>
      <c r="P538" s="72"/>
      <c r="Q538" s="2"/>
      <c r="R538" s="2"/>
    </row>
    <row r="539" spans="1:18" x14ac:dyDescent="0.25">
      <c r="A539" s="6"/>
      <c r="B539" s="45" t="s">
        <v>36</v>
      </c>
      <c r="C539" s="11"/>
      <c r="D539" s="11"/>
      <c r="E539" s="31"/>
      <c r="P539" s="72"/>
      <c r="Q539" s="2"/>
      <c r="R539" s="2"/>
    </row>
    <row r="540" spans="1:18" x14ac:dyDescent="0.25">
      <c r="A540" s="6"/>
      <c r="B540" s="45"/>
      <c r="C540" s="11"/>
      <c r="D540" s="11"/>
      <c r="E540" s="31"/>
      <c r="P540" s="72"/>
      <c r="Q540" s="2"/>
      <c r="R540" s="2"/>
    </row>
    <row r="541" spans="1:18" x14ac:dyDescent="0.25">
      <c r="A541" s="6"/>
      <c r="B541" s="45" t="s">
        <v>5</v>
      </c>
      <c r="C541" s="11"/>
      <c r="D541" s="11"/>
      <c r="E541" s="31"/>
      <c r="P541" s="72"/>
      <c r="Q541" s="2"/>
      <c r="R541" s="2"/>
    </row>
    <row r="542" spans="1:18" x14ac:dyDescent="0.25">
      <c r="A542" s="6"/>
      <c r="B542" s="45"/>
      <c r="C542" s="11"/>
      <c r="D542" s="11"/>
      <c r="E542" s="31"/>
      <c r="P542" s="72"/>
      <c r="Q542" s="2"/>
      <c r="R542" s="2"/>
    </row>
    <row r="543" spans="1:18" x14ac:dyDescent="0.25">
      <c r="A543" s="6"/>
      <c r="B543" s="45" t="s">
        <v>45</v>
      </c>
      <c r="C543" s="11"/>
      <c r="D543" s="11"/>
      <c r="E543" s="31"/>
      <c r="P543" s="72"/>
      <c r="Q543" s="2"/>
      <c r="R543" s="2"/>
    </row>
    <row r="544" spans="1:18" x14ac:dyDescent="0.25">
      <c r="A544" s="6"/>
      <c r="B544" s="45"/>
      <c r="C544" s="11"/>
      <c r="D544" s="11"/>
      <c r="E544" s="31"/>
      <c r="P544" s="72"/>
      <c r="Q544" s="2"/>
      <c r="R544" s="2"/>
    </row>
    <row r="545" spans="1:18" ht="60" x14ac:dyDescent="0.25">
      <c r="A545" s="6"/>
      <c r="B545" s="45" t="s">
        <v>197</v>
      </c>
      <c r="C545" s="11"/>
      <c r="D545" s="11"/>
      <c r="E545" s="31"/>
      <c r="P545" s="72"/>
      <c r="Q545" s="2"/>
      <c r="R545" s="2"/>
    </row>
    <row r="546" spans="1:18" x14ac:dyDescent="0.25">
      <c r="A546" s="6"/>
      <c r="B546" s="45"/>
      <c r="C546" s="11"/>
      <c r="D546" s="11"/>
      <c r="E546" s="31"/>
      <c r="P546" s="72"/>
      <c r="Q546" s="2"/>
      <c r="R546" s="2"/>
    </row>
    <row r="547" spans="1:18" ht="30" x14ac:dyDescent="0.25">
      <c r="A547" s="6"/>
      <c r="B547" s="45" t="s">
        <v>47</v>
      </c>
      <c r="C547" s="11"/>
      <c r="D547" s="11"/>
      <c r="E547" s="31"/>
      <c r="P547" s="72"/>
      <c r="Q547" s="2"/>
      <c r="R547" s="2"/>
    </row>
    <row r="548" spans="1:18" x14ac:dyDescent="0.25">
      <c r="A548" s="6"/>
      <c r="B548" s="45"/>
      <c r="C548" s="11"/>
      <c r="D548" s="11"/>
      <c r="E548" s="31"/>
      <c r="P548" s="72"/>
      <c r="Q548" s="2"/>
      <c r="R548" s="2"/>
    </row>
    <row r="549" spans="1:18" ht="105" x14ac:dyDescent="0.25">
      <c r="A549" s="6"/>
      <c r="B549" s="45" t="s">
        <v>198</v>
      </c>
      <c r="C549" s="11"/>
      <c r="D549" s="11"/>
      <c r="E549" s="31"/>
      <c r="P549" s="72"/>
      <c r="Q549" s="2"/>
      <c r="R549" s="2"/>
    </row>
    <row r="550" spans="1:18" x14ac:dyDescent="0.25">
      <c r="A550" s="6"/>
      <c r="B550" s="45"/>
      <c r="C550" s="11"/>
      <c r="D550" s="11"/>
      <c r="E550" s="31"/>
      <c r="P550" s="72"/>
      <c r="Q550" s="2"/>
      <c r="R550" s="2"/>
    </row>
    <row r="551" spans="1:18" ht="30" x14ac:dyDescent="0.25">
      <c r="A551" s="6"/>
      <c r="B551" s="45" t="s">
        <v>49</v>
      </c>
      <c r="C551" s="11"/>
      <c r="D551" s="11"/>
      <c r="E551" s="31"/>
      <c r="P551" s="72"/>
      <c r="Q551" s="2"/>
      <c r="R551" s="2"/>
    </row>
    <row r="552" spans="1:18" x14ac:dyDescent="0.25">
      <c r="A552" s="6"/>
      <c r="B552" s="44"/>
      <c r="C552" s="11"/>
      <c r="D552" s="11"/>
      <c r="E552" s="31"/>
      <c r="P552" s="72"/>
      <c r="Q552" s="2"/>
      <c r="R552" s="2"/>
    </row>
    <row r="553" spans="1:18" x14ac:dyDescent="0.25">
      <c r="A553" s="7" t="s">
        <v>9</v>
      </c>
      <c r="B553" s="48" t="s">
        <v>199</v>
      </c>
      <c r="C553" s="11">
        <v>143</v>
      </c>
      <c r="D553" s="12" t="s">
        <v>34</v>
      </c>
      <c r="E553" s="25">
        <f>K553/144*5</f>
        <v>0.18506944444444445</v>
      </c>
      <c r="F553" s="26">
        <f>C553*E553</f>
        <v>26.464930555555558</v>
      </c>
      <c r="G553" s="26"/>
      <c r="H553" s="26">
        <f>C553*G553</f>
        <v>0</v>
      </c>
      <c r="I553" s="40">
        <v>3.99</v>
      </c>
      <c r="J553" s="26">
        <f>C553*I553</f>
        <v>570.57000000000005</v>
      </c>
      <c r="K553" s="28">
        <v>5.33</v>
      </c>
      <c r="L553" s="26">
        <f>C553*K553</f>
        <v>762.19</v>
      </c>
      <c r="M553" s="26">
        <f>E553+G553+I553+K553</f>
        <v>9.5050694444444446</v>
      </c>
      <c r="N553" s="26">
        <f>M553*N$2</f>
        <v>1.045557638888889</v>
      </c>
      <c r="O553" s="26">
        <f>M553+N553</f>
        <v>10.550627083333334</v>
      </c>
      <c r="P553" s="74">
        <f>O553/39</f>
        <v>0.27052889957264958</v>
      </c>
      <c r="Q553" s="39">
        <f>O553+P553</f>
        <v>10.821155982905983</v>
      </c>
      <c r="R553" s="39">
        <f>C553*Q553</f>
        <v>1547.4253055555557</v>
      </c>
    </row>
    <row r="554" spans="1:18" x14ac:dyDescent="0.25">
      <c r="A554" s="6"/>
      <c r="B554" s="44"/>
      <c r="C554" s="11"/>
      <c r="D554" s="11"/>
      <c r="E554" s="31"/>
      <c r="I554" s="61"/>
      <c r="P554" s="72"/>
      <c r="Q554" s="2"/>
      <c r="R554" s="2"/>
    </row>
    <row r="555" spans="1:18" x14ac:dyDescent="0.25">
      <c r="A555" s="7" t="s">
        <v>19</v>
      </c>
      <c r="B555" s="48" t="s">
        <v>200</v>
      </c>
      <c r="C555" s="11">
        <v>84</v>
      </c>
      <c r="D555" s="12" t="s">
        <v>34</v>
      </c>
      <c r="E555" s="25">
        <f>K555/144*5</f>
        <v>1.1111111111111112</v>
      </c>
      <c r="F555" s="26">
        <f>C555*E555</f>
        <v>93.333333333333343</v>
      </c>
      <c r="G555" s="26">
        <v>3</v>
      </c>
      <c r="H555" s="26">
        <f>C555*G555</f>
        <v>252</v>
      </c>
      <c r="I555" s="40">
        <v>8.0500000000000007</v>
      </c>
      <c r="J555" s="26">
        <f>C555*I555</f>
        <v>676.2</v>
      </c>
      <c r="K555" s="28">
        <v>32</v>
      </c>
      <c r="L555" s="26">
        <f>C555*K555</f>
        <v>2688</v>
      </c>
      <c r="M555" s="26">
        <f>E555+G555+I555+K555</f>
        <v>44.161111111111111</v>
      </c>
      <c r="N555" s="26">
        <f>M555*N$2</f>
        <v>4.8577222222222227</v>
      </c>
      <c r="O555" s="26">
        <f>M555+N555</f>
        <v>49.018833333333333</v>
      </c>
      <c r="P555" s="74">
        <f>O555/39</f>
        <v>1.2568931623931623</v>
      </c>
      <c r="Q555" s="39">
        <f>O555+P555</f>
        <v>50.275726495726495</v>
      </c>
      <c r="R555" s="39">
        <f>C555*Q555</f>
        <v>4223.1610256410258</v>
      </c>
    </row>
    <row r="556" spans="1:18" x14ac:dyDescent="0.25">
      <c r="A556" s="6"/>
      <c r="B556" s="44"/>
      <c r="C556" s="11"/>
      <c r="D556" s="11"/>
      <c r="E556" s="31"/>
      <c r="I556" s="61"/>
      <c r="P556" s="72"/>
      <c r="Q556" s="2"/>
      <c r="R556" s="2"/>
    </row>
    <row r="557" spans="1:18" x14ac:dyDescent="0.25">
      <c r="A557" s="7" t="s">
        <v>11</v>
      </c>
      <c r="B557" s="48" t="s">
        <v>201</v>
      </c>
      <c r="C557" s="11">
        <v>5</v>
      </c>
      <c r="D557" s="12" t="s">
        <v>34</v>
      </c>
      <c r="E557" s="25">
        <f>K557/144*5</f>
        <v>1.1111111111111112</v>
      </c>
      <c r="F557" s="26">
        <f>C557*E557</f>
        <v>5.5555555555555554</v>
      </c>
      <c r="G557" s="26">
        <v>3</v>
      </c>
      <c r="H557" s="26">
        <f>C557*G557</f>
        <v>15</v>
      </c>
      <c r="I557" s="40">
        <v>8.42</v>
      </c>
      <c r="J557" s="26">
        <f>C557*I557</f>
        <v>42.1</v>
      </c>
      <c r="K557" s="28">
        <v>32</v>
      </c>
      <c r="L557" s="26">
        <f>C557*K557</f>
        <v>160</v>
      </c>
      <c r="M557" s="26">
        <f>E557+G557+I557+K557</f>
        <v>44.531111111111109</v>
      </c>
      <c r="N557" s="26">
        <f>M557*N$2</f>
        <v>4.898422222222222</v>
      </c>
      <c r="O557" s="26">
        <f>M557+N557</f>
        <v>49.429533333333332</v>
      </c>
      <c r="P557" s="74">
        <f>O557/39</f>
        <v>1.2674239316239315</v>
      </c>
      <c r="Q557" s="39">
        <f>O557+P557</f>
        <v>50.696957264957263</v>
      </c>
      <c r="R557" s="39">
        <f>C557*Q557</f>
        <v>253.48478632478631</v>
      </c>
    </row>
    <row r="558" spans="1:18" x14ac:dyDescent="0.25">
      <c r="A558" s="6"/>
      <c r="B558" s="44"/>
      <c r="C558" s="11"/>
      <c r="D558" s="11"/>
      <c r="E558" s="31"/>
      <c r="I558" s="61"/>
      <c r="P558" s="72"/>
      <c r="Q558" s="2"/>
      <c r="R558" s="2"/>
    </row>
    <row r="559" spans="1:18" x14ac:dyDescent="0.25">
      <c r="A559" s="7" t="s">
        <v>13</v>
      </c>
      <c r="B559" s="48" t="s">
        <v>202</v>
      </c>
      <c r="C559" s="11">
        <v>12</v>
      </c>
      <c r="D559" s="12" t="s">
        <v>34</v>
      </c>
      <c r="E559" s="25">
        <f>K559/144*5</f>
        <v>1.1111111111111112</v>
      </c>
      <c r="F559" s="26">
        <f>C559*E559</f>
        <v>13.333333333333334</v>
      </c>
      <c r="G559" s="26">
        <v>3</v>
      </c>
      <c r="H559" s="26">
        <f>C559*G559</f>
        <v>36</v>
      </c>
      <c r="I559" s="40">
        <v>7.67</v>
      </c>
      <c r="J559" s="26">
        <f>C559*I559</f>
        <v>92.039999999999992</v>
      </c>
      <c r="K559" s="28">
        <v>32</v>
      </c>
      <c r="L559" s="26">
        <f>C559*K559</f>
        <v>384</v>
      </c>
      <c r="M559" s="26">
        <f>E559+G559+I559+K559</f>
        <v>43.781111111111109</v>
      </c>
      <c r="N559" s="26">
        <f>M559*N$2</f>
        <v>4.8159222222222224</v>
      </c>
      <c r="O559" s="26">
        <f>M559+N559</f>
        <v>48.597033333333329</v>
      </c>
      <c r="P559" s="74">
        <f>O559/39</f>
        <v>1.2460777777777776</v>
      </c>
      <c r="Q559" s="39">
        <f>O559+P559</f>
        <v>49.843111111111106</v>
      </c>
      <c r="R559" s="39">
        <f>C559*Q559</f>
        <v>598.11733333333325</v>
      </c>
    </row>
    <row r="560" spans="1:18" x14ac:dyDescent="0.25">
      <c r="A560" s="6"/>
      <c r="B560" s="44"/>
      <c r="C560" s="11"/>
      <c r="D560" s="11"/>
      <c r="E560" s="31"/>
      <c r="P560" s="72"/>
      <c r="Q560" s="2"/>
      <c r="R560" s="2"/>
    </row>
    <row r="561" spans="1:18" ht="165" x14ac:dyDescent="0.25">
      <c r="A561" s="6"/>
      <c r="B561" s="45" t="s">
        <v>203</v>
      </c>
      <c r="C561" s="11"/>
      <c r="D561" s="11"/>
      <c r="E561" s="31"/>
      <c r="P561" s="72"/>
      <c r="Q561" s="2"/>
      <c r="R561" s="2"/>
    </row>
    <row r="562" spans="1:18" x14ac:dyDescent="0.25">
      <c r="A562" s="6"/>
      <c r="B562" s="45"/>
      <c r="C562" s="11"/>
      <c r="D562" s="11"/>
      <c r="E562" s="31"/>
      <c r="P562" s="72"/>
      <c r="Q562" s="2"/>
      <c r="R562" s="2"/>
    </row>
    <row r="563" spans="1:18" ht="45" x14ac:dyDescent="0.25">
      <c r="A563" s="6"/>
      <c r="B563" s="45" t="s">
        <v>204</v>
      </c>
      <c r="C563" s="11"/>
      <c r="D563" s="11"/>
      <c r="E563" s="31"/>
      <c r="P563" s="72"/>
      <c r="Q563" s="2"/>
      <c r="R563" s="2"/>
    </row>
    <row r="564" spans="1:18" x14ac:dyDescent="0.25">
      <c r="A564" s="6"/>
      <c r="B564" s="44"/>
      <c r="C564" s="11"/>
      <c r="D564" s="11"/>
      <c r="E564" s="31"/>
      <c r="P564" s="72"/>
      <c r="Q564" s="2"/>
      <c r="R564" s="2"/>
    </row>
    <row r="565" spans="1:18" ht="90" x14ac:dyDescent="0.25">
      <c r="A565" s="7" t="s">
        <v>14</v>
      </c>
      <c r="B565" s="48" t="s">
        <v>205</v>
      </c>
      <c r="C565" s="11">
        <v>11</v>
      </c>
      <c r="D565" s="12" t="s">
        <v>12</v>
      </c>
      <c r="E565" s="25">
        <f>K565/144*5</f>
        <v>5</v>
      </c>
      <c r="F565" s="26">
        <f>C565*E565</f>
        <v>55</v>
      </c>
      <c r="G565" s="26">
        <v>20</v>
      </c>
      <c r="H565" s="26">
        <f>C565*G565</f>
        <v>220</v>
      </c>
      <c r="I565" s="27">
        <v>196.28</v>
      </c>
      <c r="J565" s="26">
        <f>C565*I565</f>
        <v>2159.08</v>
      </c>
      <c r="K565" s="28">
        <v>144</v>
      </c>
      <c r="L565" s="26">
        <f>C565*K565</f>
        <v>1584</v>
      </c>
      <c r="M565" s="26">
        <f>E565+G565+I565+K565</f>
        <v>365.28</v>
      </c>
      <c r="N565" s="26">
        <f>M565*N$2</f>
        <v>40.180799999999998</v>
      </c>
      <c r="O565" s="26">
        <f>M565+N565</f>
        <v>405.46079999999995</v>
      </c>
      <c r="P565" s="74">
        <f>O565/39</f>
        <v>10.396430769230768</v>
      </c>
      <c r="Q565" s="39">
        <f>O565+P565</f>
        <v>415.85723076923074</v>
      </c>
      <c r="R565" s="39">
        <f>C565*Q565</f>
        <v>4574.429538461538</v>
      </c>
    </row>
    <row r="566" spans="1:18" x14ac:dyDescent="0.25">
      <c r="A566" s="6"/>
      <c r="B566" s="44"/>
      <c r="C566" s="11"/>
      <c r="D566" s="11"/>
      <c r="E566" s="31"/>
      <c r="P566" s="72"/>
      <c r="Q566" s="2"/>
      <c r="R566" s="2"/>
    </row>
    <row r="567" spans="1:18" ht="45" x14ac:dyDescent="0.25">
      <c r="A567" s="8" t="s">
        <v>15</v>
      </c>
      <c r="B567" s="49" t="s">
        <v>206</v>
      </c>
      <c r="C567" s="13">
        <v>3</v>
      </c>
      <c r="D567" s="14" t="s">
        <v>12</v>
      </c>
      <c r="E567" s="25">
        <f>K567/144*5</f>
        <v>5</v>
      </c>
      <c r="F567" s="26">
        <f>C567*E567</f>
        <v>15</v>
      </c>
      <c r="G567" s="26">
        <v>20</v>
      </c>
      <c r="H567" s="26">
        <f>C567*G567</f>
        <v>60</v>
      </c>
      <c r="I567" s="27">
        <v>196.28</v>
      </c>
      <c r="J567" s="26">
        <f>C567*I567</f>
        <v>588.84</v>
      </c>
      <c r="K567" s="28">
        <v>144</v>
      </c>
      <c r="L567" s="26">
        <f>C567*K567</f>
        <v>432</v>
      </c>
      <c r="M567" s="26">
        <f>E567+G567+I567+K567</f>
        <v>365.28</v>
      </c>
      <c r="N567" s="26">
        <f>M567*N$2</f>
        <v>40.180799999999998</v>
      </c>
      <c r="O567" s="26">
        <f>M567+N567</f>
        <v>405.46079999999995</v>
      </c>
      <c r="P567" s="74">
        <f>O567/39</f>
        <v>10.396430769230768</v>
      </c>
      <c r="Q567" s="39">
        <f>O567+P567</f>
        <v>415.85723076923074</v>
      </c>
      <c r="R567" s="39">
        <f>C567*Q567</f>
        <v>1247.5716923076923</v>
      </c>
    </row>
    <row r="568" spans="1:18" x14ac:dyDescent="0.25">
      <c r="A568" s="6"/>
      <c r="B568" s="44"/>
      <c r="C568" s="11"/>
      <c r="D568" s="11"/>
      <c r="E568" s="31"/>
      <c r="P568" s="72"/>
      <c r="Q568" s="2"/>
      <c r="R568" s="2"/>
    </row>
    <row r="569" spans="1:18" x14ac:dyDescent="0.25">
      <c r="A569" s="6"/>
      <c r="B569" s="46" t="s">
        <v>207</v>
      </c>
      <c r="C569" s="11"/>
      <c r="D569" s="11"/>
      <c r="E569" s="31"/>
      <c r="P569" s="72"/>
      <c r="Q569" s="2"/>
      <c r="R569" s="4"/>
    </row>
    <row r="570" spans="1:18" x14ac:dyDescent="0.25">
      <c r="A570" s="9"/>
      <c r="B570" s="47"/>
      <c r="C570" s="13"/>
      <c r="D570" s="13"/>
      <c r="E570" s="31"/>
      <c r="P570" s="72"/>
      <c r="Q570" s="2"/>
      <c r="R570" s="2"/>
    </row>
    <row r="571" spans="1:18" x14ac:dyDescent="0.25">
      <c r="A571" s="6"/>
      <c r="B571" s="44"/>
      <c r="C571" s="11"/>
      <c r="D571" s="11"/>
      <c r="E571" s="31"/>
      <c r="P571" s="72"/>
      <c r="Q571" s="2"/>
      <c r="R571" s="2"/>
    </row>
    <row r="572" spans="1:18" ht="105" x14ac:dyDescent="0.25">
      <c r="A572" s="6"/>
      <c r="B572" s="45" t="s">
        <v>208</v>
      </c>
      <c r="C572" s="11"/>
      <c r="D572" s="11"/>
      <c r="E572" s="31"/>
      <c r="P572" s="72"/>
      <c r="Q572" s="2"/>
      <c r="R572" s="2"/>
    </row>
    <row r="573" spans="1:18" x14ac:dyDescent="0.25">
      <c r="A573" s="6"/>
      <c r="B573" s="45"/>
      <c r="C573" s="11"/>
      <c r="D573" s="11"/>
      <c r="E573" s="31"/>
      <c r="P573" s="72"/>
      <c r="Q573" s="2"/>
      <c r="R573" s="2"/>
    </row>
    <row r="574" spans="1:18" x14ac:dyDescent="0.25">
      <c r="A574" s="6"/>
      <c r="B574" s="45" t="s">
        <v>209</v>
      </c>
      <c r="C574" s="11"/>
      <c r="D574" s="11"/>
      <c r="E574" s="31"/>
      <c r="P574" s="72"/>
      <c r="Q574" s="2"/>
      <c r="R574" s="2"/>
    </row>
    <row r="575" spans="1:18" x14ac:dyDescent="0.25">
      <c r="A575" s="6"/>
      <c r="B575" s="44"/>
      <c r="C575" s="11"/>
      <c r="D575" s="11"/>
      <c r="E575" s="31"/>
      <c r="P575" s="72"/>
      <c r="Q575" s="2"/>
      <c r="R575" s="2"/>
    </row>
    <row r="576" spans="1:18" x14ac:dyDescent="0.25">
      <c r="A576" s="7" t="s">
        <v>9</v>
      </c>
      <c r="B576" s="48" t="s">
        <v>210</v>
      </c>
      <c r="C576" s="11">
        <v>4</v>
      </c>
      <c r="D576" s="12" t="s">
        <v>34</v>
      </c>
      <c r="E576" s="25">
        <v>1</v>
      </c>
      <c r="F576" s="26">
        <f>C576*E576</f>
        <v>4</v>
      </c>
      <c r="G576" s="26"/>
      <c r="H576" s="26">
        <f>C576*G576</f>
        <v>0</v>
      </c>
      <c r="I576" s="27">
        <v>11.42</v>
      </c>
      <c r="J576" s="26">
        <f>C576*I576</f>
        <v>45.68</v>
      </c>
      <c r="K576" s="28">
        <v>16</v>
      </c>
      <c r="L576" s="26">
        <f>C576*K576</f>
        <v>64</v>
      </c>
      <c r="M576" s="26">
        <f>E576+G576+I576+K576</f>
        <v>28.42</v>
      </c>
      <c r="N576" s="26">
        <f>M576*N$2</f>
        <v>3.1262000000000003</v>
      </c>
      <c r="O576" s="26">
        <f>M576+N576</f>
        <v>31.546200000000002</v>
      </c>
      <c r="P576" s="74">
        <f>O576/39</f>
        <v>0.80887692307692316</v>
      </c>
      <c r="Q576" s="39">
        <f>O576+P576</f>
        <v>32.355076923076929</v>
      </c>
      <c r="R576" s="39">
        <f>C576*Q576</f>
        <v>129.42030769230772</v>
      </c>
    </row>
    <row r="577" spans="1:18" x14ac:dyDescent="0.25">
      <c r="A577" s="6"/>
      <c r="B577" s="44"/>
      <c r="C577" s="11"/>
      <c r="D577" s="11"/>
      <c r="E577" s="31"/>
      <c r="P577" s="72"/>
      <c r="Q577" s="2"/>
      <c r="R577" s="2"/>
    </row>
    <row r="578" spans="1:18" x14ac:dyDescent="0.25">
      <c r="A578" s="7" t="s">
        <v>19</v>
      </c>
      <c r="B578" s="48" t="s">
        <v>211</v>
      </c>
      <c r="C578" s="11">
        <v>5</v>
      </c>
      <c r="D578" s="12" t="s">
        <v>34</v>
      </c>
      <c r="E578" s="25">
        <v>1</v>
      </c>
      <c r="F578" s="26">
        <f>C578*E578</f>
        <v>5</v>
      </c>
      <c r="G578" s="26"/>
      <c r="H578" s="26">
        <f>C578*G578</f>
        <v>0</v>
      </c>
      <c r="I578" s="27">
        <v>11.5</v>
      </c>
      <c r="J578" s="26">
        <f>C578*I578</f>
        <v>57.5</v>
      </c>
      <c r="K578" s="28">
        <v>16</v>
      </c>
      <c r="L578" s="26">
        <f>C578*K578</f>
        <v>80</v>
      </c>
      <c r="M578" s="26">
        <f>E578+G578+I578+K578</f>
        <v>28.5</v>
      </c>
      <c r="N578" s="26">
        <f>M578*N$2</f>
        <v>3.1350000000000002</v>
      </c>
      <c r="O578" s="26">
        <f>M578+N578</f>
        <v>31.635000000000002</v>
      </c>
      <c r="P578" s="74">
        <f>O578/39</f>
        <v>0.81115384615384623</v>
      </c>
      <c r="Q578" s="39">
        <f>O578+P578</f>
        <v>32.446153846153848</v>
      </c>
      <c r="R578" s="39">
        <f>C578*Q578</f>
        <v>162.23076923076923</v>
      </c>
    </row>
    <row r="579" spans="1:18" x14ac:dyDescent="0.25">
      <c r="A579" s="6"/>
      <c r="B579" s="44"/>
      <c r="C579" s="11"/>
      <c r="D579" s="11"/>
      <c r="E579" s="31"/>
      <c r="P579" s="72"/>
      <c r="Q579" s="2"/>
      <c r="R579" s="2"/>
    </row>
    <row r="580" spans="1:18" x14ac:dyDescent="0.25">
      <c r="A580" s="7" t="s">
        <v>11</v>
      </c>
      <c r="B580" s="48" t="s">
        <v>212</v>
      </c>
      <c r="C580" s="11">
        <v>3</v>
      </c>
      <c r="D580" s="12" t="s">
        <v>34</v>
      </c>
      <c r="E580" s="25">
        <v>1</v>
      </c>
      <c r="F580" s="26">
        <f>C580*E580</f>
        <v>3</v>
      </c>
      <c r="G580" s="26"/>
      <c r="H580" s="26">
        <f>C580*G580</f>
        <v>0</v>
      </c>
      <c r="I580" s="27">
        <v>11.52</v>
      </c>
      <c r="J580" s="26">
        <f>C580*I580</f>
        <v>34.56</v>
      </c>
      <c r="K580" s="28">
        <v>16</v>
      </c>
      <c r="L580" s="26">
        <f>C580*K580</f>
        <v>48</v>
      </c>
      <c r="M580" s="26">
        <f>E580+G580+I580+K580</f>
        <v>28.52</v>
      </c>
      <c r="N580" s="26">
        <f>M580*N$2</f>
        <v>3.1372</v>
      </c>
      <c r="O580" s="26">
        <f>M580+N580</f>
        <v>31.6572</v>
      </c>
      <c r="P580" s="74">
        <f>O580/39</f>
        <v>0.81172307692307688</v>
      </c>
      <c r="Q580" s="39">
        <f>O580+P580</f>
        <v>32.468923076923076</v>
      </c>
      <c r="R580" s="39">
        <f>C580*Q580</f>
        <v>97.406769230769228</v>
      </c>
    </row>
    <row r="581" spans="1:18" x14ac:dyDescent="0.25">
      <c r="A581" s="6"/>
      <c r="B581" s="44"/>
      <c r="C581" s="11"/>
      <c r="D581" s="11"/>
      <c r="E581" s="31"/>
      <c r="P581" s="72"/>
      <c r="Q581" s="2"/>
      <c r="R581" s="2"/>
    </row>
    <row r="582" spans="1:18" x14ac:dyDescent="0.25">
      <c r="A582" s="7" t="s">
        <v>13</v>
      </c>
      <c r="B582" s="48" t="s">
        <v>213</v>
      </c>
      <c r="C582" s="11">
        <v>2</v>
      </c>
      <c r="D582" s="12" t="s">
        <v>34</v>
      </c>
      <c r="E582" s="25">
        <v>1</v>
      </c>
      <c r="F582" s="26">
        <f>C582*E582</f>
        <v>2</v>
      </c>
      <c r="G582" s="26"/>
      <c r="H582" s="26">
        <f>C582*G582</f>
        <v>0</v>
      </c>
      <c r="I582" s="27">
        <v>11.61</v>
      </c>
      <c r="J582" s="26">
        <f>C582*I582</f>
        <v>23.22</v>
      </c>
      <c r="K582" s="28">
        <v>16</v>
      </c>
      <c r="L582" s="26">
        <f>C582*K582</f>
        <v>32</v>
      </c>
      <c r="M582" s="26">
        <f>E582+G582+I582+K582</f>
        <v>28.61</v>
      </c>
      <c r="N582" s="26">
        <f>M582*N$2</f>
        <v>3.1471</v>
      </c>
      <c r="O582" s="26">
        <f>M582+N582</f>
        <v>31.757100000000001</v>
      </c>
      <c r="P582" s="74">
        <f>O582/39</f>
        <v>0.81428461538461538</v>
      </c>
      <c r="Q582" s="39">
        <f>O582+P582</f>
        <v>32.571384615384616</v>
      </c>
      <c r="R582" s="39">
        <f>C582*Q582</f>
        <v>65.142769230769233</v>
      </c>
    </row>
    <row r="583" spans="1:18" x14ac:dyDescent="0.25">
      <c r="A583" s="6"/>
      <c r="B583" s="44"/>
      <c r="C583" s="11"/>
      <c r="D583" s="11"/>
      <c r="E583" s="31"/>
      <c r="P583" s="72"/>
      <c r="Q583" s="2"/>
      <c r="R583" s="2"/>
    </row>
    <row r="584" spans="1:18" x14ac:dyDescent="0.25">
      <c r="A584" s="7" t="s">
        <v>14</v>
      </c>
      <c r="B584" s="48" t="s">
        <v>214</v>
      </c>
      <c r="C584" s="11">
        <v>4</v>
      </c>
      <c r="D584" s="12" t="s">
        <v>34</v>
      </c>
      <c r="E584" s="25">
        <v>1</v>
      </c>
      <c r="F584" s="26">
        <f>C584*E584</f>
        <v>4</v>
      </c>
      <c r="G584" s="26"/>
      <c r="H584" s="26">
        <f>C584*G584</f>
        <v>0</v>
      </c>
      <c r="I584" s="27">
        <v>11.64</v>
      </c>
      <c r="J584" s="26">
        <f>C584*I584</f>
        <v>46.56</v>
      </c>
      <c r="K584" s="28">
        <v>16</v>
      </c>
      <c r="L584" s="26">
        <f>C584*K584</f>
        <v>64</v>
      </c>
      <c r="M584" s="26">
        <f>E584+G584+I584+K584</f>
        <v>28.64</v>
      </c>
      <c r="N584" s="26">
        <f>M584*N$2</f>
        <v>3.1503999999999999</v>
      </c>
      <c r="O584" s="26">
        <f>M584+N584</f>
        <v>31.790400000000002</v>
      </c>
      <c r="P584" s="74">
        <f>O584/39</f>
        <v>0.81513846153846159</v>
      </c>
      <c r="Q584" s="39">
        <f>O584+P584</f>
        <v>32.605538461538465</v>
      </c>
      <c r="R584" s="39">
        <f>C584*Q584</f>
        <v>130.42215384615386</v>
      </c>
    </row>
    <row r="585" spans="1:18" x14ac:dyDescent="0.25">
      <c r="A585" s="6"/>
      <c r="B585" s="44"/>
      <c r="C585" s="11"/>
      <c r="D585" s="11"/>
      <c r="E585" s="31"/>
      <c r="P585" s="72"/>
      <c r="Q585" s="2"/>
      <c r="R585" s="2"/>
    </row>
    <row r="586" spans="1:18" x14ac:dyDescent="0.25">
      <c r="A586" s="7" t="s">
        <v>15</v>
      </c>
      <c r="B586" s="48" t="s">
        <v>215</v>
      </c>
      <c r="C586" s="11">
        <v>3</v>
      </c>
      <c r="D586" s="12" t="s">
        <v>34</v>
      </c>
      <c r="E586" s="25">
        <v>1</v>
      </c>
      <c r="F586" s="26">
        <f>C586*E586</f>
        <v>3</v>
      </c>
      <c r="G586" s="26"/>
      <c r="H586" s="26">
        <f>C586*G586</f>
        <v>0</v>
      </c>
      <c r="I586" s="27">
        <v>11.64</v>
      </c>
      <c r="J586" s="26">
        <f>C586*I586</f>
        <v>34.92</v>
      </c>
      <c r="K586" s="28">
        <v>16</v>
      </c>
      <c r="L586" s="26">
        <f>C586*K586</f>
        <v>48</v>
      </c>
      <c r="M586" s="26">
        <f>E586+G586+I586+K586</f>
        <v>28.64</v>
      </c>
      <c r="N586" s="26">
        <f>M586*N$2</f>
        <v>3.1503999999999999</v>
      </c>
      <c r="O586" s="26">
        <f>M586+N586</f>
        <v>31.790400000000002</v>
      </c>
      <c r="P586" s="74">
        <f>O586/39</f>
        <v>0.81513846153846159</v>
      </c>
      <c r="Q586" s="39">
        <f>O586+P586</f>
        <v>32.605538461538465</v>
      </c>
      <c r="R586" s="39">
        <f>C586*Q586</f>
        <v>97.816615384615403</v>
      </c>
    </row>
    <row r="587" spans="1:18" x14ac:dyDescent="0.25">
      <c r="A587" s="6"/>
      <c r="B587" s="44"/>
      <c r="C587" s="11"/>
      <c r="D587" s="11"/>
      <c r="E587" s="31"/>
      <c r="P587" s="72"/>
      <c r="Q587" s="2"/>
      <c r="R587" s="2"/>
    </row>
    <row r="588" spans="1:18" x14ac:dyDescent="0.25">
      <c r="A588" s="7" t="s">
        <v>16</v>
      </c>
      <c r="B588" s="48" t="s">
        <v>216</v>
      </c>
      <c r="C588" s="11">
        <v>2</v>
      </c>
      <c r="D588" s="12" t="s">
        <v>34</v>
      </c>
      <c r="E588" s="25">
        <v>1</v>
      </c>
      <c r="F588" s="26">
        <f>C588*E588</f>
        <v>2</v>
      </c>
      <c r="G588" s="26"/>
      <c r="H588" s="26">
        <f>C588*G588</f>
        <v>0</v>
      </c>
      <c r="I588" s="27">
        <v>11.78</v>
      </c>
      <c r="J588" s="26">
        <f>C588*I588</f>
        <v>23.56</v>
      </c>
      <c r="K588" s="28">
        <v>16</v>
      </c>
      <c r="L588" s="26">
        <f>C588*K588</f>
        <v>32</v>
      </c>
      <c r="M588" s="26">
        <f>E588+G588+I588+K588</f>
        <v>28.78</v>
      </c>
      <c r="N588" s="26">
        <f>M588*N$2</f>
        <v>3.1657999999999999</v>
      </c>
      <c r="O588" s="26">
        <f>M588+N588</f>
        <v>31.945800000000002</v>
      </c>
      <c r="P588" s="74">
        <f>O588/39</f>
        <v>0.81912307692307695</v>
      </c>
      <c r="Q588" s="39">
        <f>O588+P588</f>
        <v>32.764923076923075</v>
      </c>
      <c r="R588" s="39">
        <f>C588*Q588</f>
        <v>65.529846153846151</v>
      </c>
    </row>
    <row r="589" spans="1:18" x14ac:dyDescent="0.25">
      <c r="A589" s="6"/>
      <c r="B589" s="44"/>
      <c r="C589" s="11"/>
      <c r="D589" s="11"/>
      <c r="E589" s="31"/>
      <c r="P589" s="72"/>
      <c r="Q589" s="2"/>
      <c r="R589" s="2"/>
    </row>
    <row r="590" spans="1:18" x14ac:dyDescent="0.25">
      <c r="A590" s="7" t="s">
        <v>17</v>
      </c>
      <c r="B590" s="48" t="s">
        <v>217</v>
      </c>
      <c r="C590" s="11">
        <v>2</v>
      </c>
      <c r="D590" s="12" t="s">
        <v>34</v>
      </c>
      <c r="E590" s="25">
        <v>1</v>
      </c>
      <c r="F590" s="26">
        <f>C590*E590</f>
        <v>2</v>
      </c>
      <c r="G590" s="26"/>
      <c r="H590" s="26">
        <f>C590*G590</f>
        <v>0</v>
      </c>
      <c r="I590" s="27">
        <v>11.97</v>
      </c>
      <c r="J590" s="26">
        <f>C590*I590</f>
        <v>23.94</v>
      </c>
      <c r="K590" s="28">
        <v>16</v>
      </c>
      <c r="L590" s="26">
        <f>C590*K590</f>
        <v>32</v>
      </c>
      <c r="M590" s="26">
        <f>E590+G590+I590+K590</f>
        <v>28.97</v>
      </c>
      <c r="N590" s="26">
        <f>M590*N$2</f>
        <v>3.1867000000000001</v>
      </c>
      <c r="O590" s="26">
        <f>M590+N590</f>
        <v>32.156700000000001</v>
      </c>
      <c r="P590" s="74">
        <f>O590/39</f>
        <v>0.82453076923076929</v>
      </c>
      <c r="Q590" s="39">
        <f>O590+P590</f>
        <v>32.98123076923077</v>
      </c>
      <c r="R590" s="39">
        <f>C590*Q590</f>
        <v>65.96246153846154</v>
      </c>
    </row>
    <row r="591" spans="1:18" x14ac:dyDescent="0.25">
      <c r="A591" s="6"/>
      <c r="B591" s="44"/>
      <c r="C591" s="11"/>
      <c r="D591" s="11"/>
      <c r="E591" s="31"/>
      <c r="P591" s="72"/>
      <c r="Q591" s="2"/>
      <c r="R591" s="2"/>
    </row>
    <row r="592" spans="1:18" x14ac:dyDescent="0.25">
      <c r="A592" s="6"/>
      <c r="B592" s="45" t="s">
        <v>37</v>
      </c>
      <c r="C592" s="11"/>
      <c r="D592" s="11"/>
      <c r="E592" s="31"/>
      <c r="P592" s="72"/>
      <c r="Q592" s="2"/>
      <c r="R592" s="2"/>
    </row>
    <row r="593" spans="1:18" x14ac:dyDescent="0.25">
      <c r="A593" s="6"/>
      <c r="B593" s="45"/>
      <c r="C593" s="11"/>
      <c r="D593" s="11"/>
      <c r="E593" s="31"/>
      <c r="P593" s="72"/>
      <c r="Q593" s="2"/>
      <c r="R593" s="2"/>
    </row>
    <row r="594" spans="1:18" s="19" customFormat="1" ht="60" x14ac:dyDescent="0.25">
      <c r="A594" s="6"/>
      <c r="B594" s="50" t="s">
        <v>859</v>
      </c>
      <c r="C594" s="6"/>
      <c r="D594" s="6"/>
      <c r="E594" s="37"/>
      <c r="F594" s="38"/>
      <c r="G594" s="38"/>
      <c r="H594" s="38"/>
      <c r="I594" s="38"/>
      <c r="J594" s="38"/>
      <c r="K594" s="38"/>
      <c r="L594" s="38"/>
      <c r="M594" s="38"/>
      <c r="N594" s="38"/>
      <c r="O594" s="38"/>
      <c r="P594" s="76"/>
      <c r="Q594" s="18" t="s">
        <v>813</v>
      </c>
      <c r="R594" s="20"/>
    </row>
    <row r="595" spans="1:18" x14ac:dyDescent="0.25">
      <c r="A595" s="6"/>
      <c r="B595" s="45"/>
      <c r="C595" s="11"/>
      <c r="D595" s="11"/>
      <c r="E595" s="31"/>
      <c r="P595" s="72"/>
      <c r="Q595" s="2"/>
      <c r="R595" s="2"/>
    </row>
    <row r="596" spans="1:18" x14ac:dyDescent="0.25">
      <c r="A596" s="8"/>
      <c r="B596" s="49"/>
      <c r="C596" s="13"/>
      <c r="D596" s="14"/>
      <c r="E596" s="33"/>
      <c r="F596" s="34"/>
      <c r="G596" s="34"/>
      <c r="H596" s="34"/>
      <c r="I596" s="34"/>
      <c r="J596" s="34"/>
      <c r="K596" s="34"/>
      <c r="L596" s="34"/>
      <c r="M596" s="34"/>
      <c r="N596" s="34"/>
      <c r="O596" s="34"/>
      <c r="P596" s="73"/>
      <c r="Q596" s="2"/>
      <c r="R596" s="2"/>
    </row>
    <row r="597" spans="1:18" x14ac:dyDescent="0.25">
      <c r="A597" s="6"/>
      <c r="B597" s="44"/>
      <c r="C597" s="11"/>
      <c r="D597" s="11"/>
      <c r="E597" s="31"/>
      <c r="P597" s="72"/>
      <c r="Q597" s="2"/>
      <c r="R597" s="2"/>
    </row>
    <row r="598" spans="1:18" x14ac:dyDescent="0.25">
      <c r="A598" s="6"/>
      <c r="B598" s="46" t="s">
        <v>218</v>
      </c>
      <c r="C598" s="11"/>
      <c r="D598" s="11"/>
      <c r="E598" s="31"/>
      <c r="P598" s="72"/>
      <c r="Q598" s="2"/>
      <c r="R598" s="4"/>
    </row>
    <row r="599" spans="1:18" x14ac:dyDescent="0.25">
      <c r="A599" s="9"/>
      <c r="B599" s="47"/>
      <c r="C599" s="13"/>
      <c r="D599" s="13"/>
      <c r="E599" s="31"/>
      <c r="P599" s="72"/>
      <c r="Q599" s="2"/>
      <c r="R599" s="2"/>
    </row>
    <row r="600" spans="1:18" x14ac:dyDescent="0.25">
      <c r="A600" s="6"/>
      <c r="B600" s="44"/>
      <c r="C600" s="11"/>
      <c r="D600" s="11"/>
      <c r="E600" s="31"/>
      <c r="P600" s="72"/>
      <c r="Q600" s="2"/>
      <c r="R600" s="2"/>
    </row>
    <row r="601" spans="1:18" ht="45" x14ac:dyDescent="0.25">
      <c r="A601" s="6"/>
      <c r="B601" s="45" t="s">
        <v>219</v>
      </c>
      <c r="C601" s="11"/>
      <c r="D601" s="11"/>
      <c r="E601" s="31"/>
      <c r="P601" s="72"/>
      <c r="Q601" s="2"/>
      <c r="R601" s="2"/>
    </row>
    <row r="602" spans="1:18" x14ac:dyDescent="0.25">
      <c r="A602" s="6"/>
      <c r="B602" s="45"/>
      <c r="C602" s="11"/>
      <c r="D602" s="11"/>
      <c r="E602" s="31"/>
      <c r="P602" s="72"/>
      <c r="Q602" s="2"/>
      <c r="R602" s="2"/>
    </row>
    <row r="603" spans="1:18" ht="30" x14ac:dyDescent="0.25">
      <c r="A603" s="6"/>
      <c r="B603" s="45" t="s">
        <v>24</v>
      </c>
      <c r="C603" s="11"/>
      <c r="D603" s="11"/>
      <c r="E603" s="31"/>
      <c r="P603" s="72"/>
      <c r="Q603" s="2"/>
      <c r="R603" s="2"/>
    </row>
    <row r="604" spans="1:18" x14ac:dyDescent="0.25">
      <c r="A604" s="6"/>
      <c r="B604" s="44"/>
      <c r="C604" s="11"/>
      <c r="D604" s="11"/>
      <c r="E604" s="31"/>
      <c r="P604" s="72"/>
      <c r="Q604" s="2"/>
      <c r="R604" s="2"/>
    </row>
    <row r="605" spans="1:18" x14ac:dyDescent="0.25">
      <c r="A605" s="7" t="s">
        <v>13</v>
      </c>
      <c r="B605" s="48" t="s">
        <v>220</v>
      </c>
      <c r="C605" s="11">
        <v>3</v>
      </c>
      <c r="D605" s="12" t="s">
        <v>12</v>
      </c>
      <c r="E605" s="33"/>
      <c r="F605" s="34"/>
      <c r="G605" s="34"/>
      <c r="H605" s="34"/>
      <c r="I605" s="34"/>
      <c r="J605" s="34"/>
      <c r="K605" s="34"/>
      <c r="L605" s="34"/>
      <c r="M605" s="34"/>
      <c r="N605" s="34"/>
      <c r="O605" s="34"/>
      <c r="P605" s="73"/>
      <c r="Q605" s="17" t="s">
        <v>814</v>
      </c>
      <c r="R605" s="2"/>
    </row>
    <row r="606" spans="1:18" x14ac:dyDescent="0.25">
      <c r="A606" s="6"/>
      <c r="B606" s="44"/>
      <c r="C606" s="11"/>
      <c r="D606" s="11"/>
      <c r="E606" s="31"/>
      <c r="P606" s="72"/>
      <c r="Q606" s="2"/>
      <c r="R606" s="2"/>
    </row>
    <row r="607" spans="1:18" ht="45" x14ac:dyDescent="0.25">
      <c r="A607" s="6"/>
      <c r="B607" s="45" t="s">
        <v>221</v>
      </c>
      <c r="C607" s="11"/>
      <c r="D607" s="11"/>
      <c r="E607" s="31"/>
      <c r="P607" s="72"/>
      <c r="Q607" s="2"/>
      <c r="R607" s="2"/>
    </row>
    <row r="608" spans="1:18" x14ac:dyDescent="0.25">
      <c r="A608" s="6"/>
      <c r="B608" s="45"/>
      <c r="C608" s="11"/>
      <c r="D608" s="11"/>
      <c r="E608" s="31"/>
      <c r="P608" s="72"/>
      <c r="Q608" s="2"/>
      <c r="R608" s="2"/>
    </row>
    <row r="609" spans="1:18" ht="30" x14ac:dyDescent="0.25">
      <c r="A609" s="6"/>
      <c r="B609" s="45" t="s">
        <v>24</v>
      </c>
      <c r="C609" s="11"/>
      <c r="D609" s="11"/>
      <c r="E609" s="31"/>
      <c r="P609" s="72"/>
      <c r="Q609" s="2"/>
      <c r="R609" s="2"/>
    </row>
    <row r="610" spans="1:18" x14ac:dyDescent="0.25">
      <c r="A610" s="6"/>
      <c r="B610" s="44"/>
      <c r="C610" s="11"/>
      <c r="D610" s="11"/>
      <c r="E610" s="31"/>
      <c r="P610" s="72"/>
      <c r="Q610" s="2"/>
      <c r="R610" s="2"/>
    </row>
    <row r="611" spans="1:18" x14ac:dyDescent="0.25">
      <c r="A611" s="7" t="s">
        <v>14</v>
      </c>
      <c r="B611" s="48" t="s">
        <v>222</v>
      </c>
      <c r="C611" s="11">
        <v>1</v>
      </c>
      <c r="D611" s="12" t="s">
        <v>12</v>
      </c>
      <c r="E611" s="33"/>
      <c r="F611" s="34"/>
      <c r="G611" s="34"/>
      <c r="H611" s="34"/>
      <c r="I611" s="34"/>
      <c r="J611" s="34"/>
      <c r="K611" s="34"/>
      <c r="L611" s="34"/>
      <c r="M611" s="34"/>
      <c r="N611" s="34"/>
      <c r="O611" s="34"/>
      <c r="P611" s="73"/>
      <c r="Q611" s="17" t="s">
        <v>814</v>
      </c>
      <c r="R611" s="2"/>
    </row>
    <row r="612" spans="1:18" x14ac:dyDescent="0.25">
      <c r="A612" s="6"/>
      <c r="B612" s="44"/>
      <c r="C612" s="11"/>
      <c r="D612" s="11"/>
      <c r="E612" s="31"/>
      <c r="P612" s="72"/>
      <c r="Q612" s="2"/>
      <c r="R612" s="2"/>
    </row>
    <row r="613" spans="1:18" ht="45" x14ac:dyDescent="0.25">
      <c r="A613" s="6"/>
      <c r="B613" s="45" t="s">
        <v>223</v>
      </c>
      <c r="C613" s="11"/>
      <c r="D613" s="11"/>
      <c r="E613" s="31"/>
      <c r="P613" s="72"/>
      <c r="Q613" s="2"/>
      <c r="R613" s="2"/>
    </row>
    <row r="614" spans="1:18" x14ac:dyDescent="0.25">
      <c r="A614" s="6"/>
      <c r="B614" s="45"/>
      <c r="C614" s="11"/>
      <c r="D614" s="11"/>
      <c r="E614" s="31"/>
      <c r="P614" s="72"/>
      <c r="Q614" s="2"/>
      <c r="R614" s="2"/>
    </row>
    <row r="615" spans="1:18" x14ac:dyDescent="0.25">
      <c r="A615" s="6"/>
      <c r="B615" s="45" t="s">
        <v>27</v>
      </c>
      <c r="C615" s="11"/>
      <c r="D615" s="11"/>
      <c r="E615" s="31"/>
      <c r="P615" s="72"/>
      <c r="Q615" s="2"/>
      <c r="R615" s="2"/>
    </row>
    <row r="616" spans="1:18" x14ac:dyDescent="0.25">
      <c r="A616" s="6"/>
      <c r="B616" s="44"/>
      <c r="C616" s="11"/>
      <c r="D616" s="11"/>
      <c r="E616" s="31"/>
      <c r="P616" s="72"/>
      <c r="Q616" s="2"/>
      <c r="R616" s="2"/>
    </row>
    <row r="617" spans="1:18" x14ac:dyDescent="0.25">
      <c r="A617" s="7" t="s">
        <v>15</v>
      </c>
      <c r="B617" s="48" t="s">
        <v>28</v>
      </c>
      <c r="C617" s="11">
        <v>1</v>
      </c>
      <c r="D617" s="12" t="s">
        <v>12</v>
      </c>
      <c r="E617" s="33"/>
      <c r="F617" s="34"/>
      <c r="G617" s="34"/>
      <c r="H617" s="34"/>
      <c r="I617" s="34"/>
      <c r="J617" s="34"/>
      <c r="K617" s="34"/>
      <c r="L617" s="34"/>
      <c r="M617" s="34"/>
      <c r="N617" s="34"/>
      <c r="O617" s="34"/>
      <c r="P617" s="73"/>
      <c r="Q617" s="17" t="s">
        <v>814</v>
      </c>
      <c r="R617" s="2"/>
    </row>
    <row r="618" spans="1:18" x14ac:dyDescent="0.25">
      <c r="A618" s="6"/>
      <c r="B618" s="44"/>
      <c r="C618" s="11"/>
      <c r="D618" s="11"/>
      <c r="E618" s="31"/>
      <c r="P618" s="72"/>
      <c r="Q618" s="2"/>
      <c r="R618" s="2"/>
    </row>
    <row r="619" spans="1:18" x14ac:dyDescent="0.25">
      <c r="A619" s="7" t="s">
        <v>16</v>
      </c>
      <c r="B619" s="48" t="s">
        <v>224</v>
      </c>
      <c r="C619" s="11">
        <v>2</v>
      </c>
      <c r="D619" s="12" t="s">
        <v>12</v>
      </c>
      <c r="E619" s="33"/>
      <c r="F619" s="34"/>
      <c r="G619" s="34"/>
      <c r="H619" s="34"/>
      <c r="I619" s="34"/>
      <c r="J619" s="34"/>
      <c r="K619" s="34"/>
      <c r="L619" s="34"/>
      <c r="M619" s="34"/>
      <c r="N619" s="34"/>
      <c r="O619" s="34"/>
      <c r="P619" s="73"/>
      <c r="Q619" s="17" t="s">
        <v>814</v>
      </c>
      <c r="R619" s="2"/>
    </row>
    <row r="620" spans="1:18" x14ac:dyDescent="0.25">
      <c r="A620" s="6"/>
      <c r="B620" s="44"/>
      <c r="C620" s="11"/>
      <c r="D620" s="11"/>
      <c r="E620" s="31"/>
      <c r="P620" s="72"/>
      <c r="Q620" s="2"/>
      <c r="R620" s="2"/>
    </row>
    <row r="621" spans="1:18" x14ac:dyDescent="0.25">
      <c r="A621" s="7" t="s">
        <v>17</v>
      </c>
      <c r="B621" s="48" t="s">
        <v>225</v>
      </c>
      <c r="C621" s="11">
        <v>1</v>
      </c>
      <c r="D621" s="12" t="s">
        <v>12</v>
      </c>
      <c r="E621" s="33"/>
      <c r="F621" s="34"/>
      <c r="G621" s="34"/>
      <c r="H621" s="34"/>
      <c r="I621" s="34"/>
      <c r="J621" s="34"/>
      <c r="K621" s="34"/>
      <c r="L621" s="34"/>
      <c r="M621" s="34"/>
      <c r="N621" s="34"/>
      <c r="O621" s="34"/>
      <c r="P621" s="73"/>
      <c r="Q621" s="17" t="s">
        <v>814</v>
      </c>
      <c r="R621" s="2"/>
    </row>
    <row r="622" spans="1:18" x14ac:dyDescent="0.25">
      <c r="A622" s="6"/>
      <c r="B622" s="44"/>
      <c r="C622" s="11"/>
      <c r="D622" s="11"/>
      <c r="E622" s="31"/>
      <c r="P622" s="72"/>
      <c r="Q622" s="2"/>
      <c r="R622" s="2"/>
    </row>
    <row r="623" spans="1:18" ht="45" x14ac:dyDescent="0.25">
      <c r="A623" s="6"/>
      <c r="B623" s="45" t="s">
        <v>226</v>
      </c>
      <c r="C623" s="11"/>
      <c r="D623" s="11"/>
      <c r="E623" s="31"/>
      <c r="P623" s="72"/>
      <c r="Q623" s="2"/>
      <c r="R623" s="2"/>
    </row>
    <row r="624" spans="1:18" x14ac:dyDescent="0.25">
      <c r="A624" s="6"/>
      <c r="B624" s="45"/>
      <c r="C624" s="11"/>
      <c r="D624" s="11"/>
      <c r="E624" s="31"/>
      <c r="P624" s="72"/>
      <c r="Q624" s="2"/>
      <c r="R624" s="2"/>
    </row>
    <row r="625" spans="1:18" x14ac:dyDescent="0.25">
      <c r="A625" s="6"/>
      <c r="B625" s="45" t="s">
        <v>27</v>
      </c>
      <c r="C625" s="11"/>
      <c r="D625" s="11"/>
      <c r="E625" s="31"/>
      <c r="P625" s="72"/>
      <c r="Q625" s="2"/>
      <c r="R625" s="2"/>
    </row>
    <row r="626" spans="1:18" x14ac:dyDescent="0.25">
      <c r="A626" s="6"/>
      <c r="B626" s="44"/>
      <c r="C626" s="11"/>
      <c r="D626" s="11"/>
      <c r="E626" s="31"/>
      <c r="P626" s="72"/>
      <c r="Q626" s="2"/>
      <c r="R626" s="2"/>
    </row>
    <row r="627" spans="1:18" x14ac:dyDescent="0.25">
      <c r="A627" s="8" t="s">
        <v>18</v>
      </c>
      <c r="B627" s="49" t="s">
        <v>227</v>
      </c>
      <c r="C627" s="13">
        <v>1</v>
      </c>
      <c r="D627" s="14" t="s">
        <v>12</v>
      </c>
      <c r="E627" s="33"/>
      <c r="F627" s="34"/>
      <c r="G627" s="34"/>
      <c r="H627" s="34"/>
      <c r="I627" s="34"/>
      <c r="J627" s="34"/>
      <c r="K627" s="34"/>
      <c r="L627" s="34"/>
      <c r="M627" s="34"/>
      <c r="N627" s="34"/>
      <c r="O627" s="34"/>
      <c r="P627" s="73"/>
      <c r="Q627" s="17" t="s">
        <v>814</v>
      </c>
      <c r="R627" s="2"/>
    </row>
    <row r="628" spans="1:18" x14ac:dyDescent="0.25">
      <c r="A628" s="6"/>
      <c r="B628" s="44"/>
      <c r="C628" s="11"/>
      <c r="D628" s="11"/>
      <c r="E628" s="31"/>
      <c r="P628" s="72"/>
      <c r="Q628" s="2"/>
      <c r="R628" s="2"/>
    </row>
    <row r="629" spans="1:18" x14ac:dyDescent="0.25">
      <c r="A629" s="6"/>
      <c r="B629" s="46" t="s">
        <v>228</v>
      </c>
      <c r="C629" s="11"/>
      <c r="D629" s="11"/>
      <c r="E629" s="31"/>
      <c r="P629" s="72"/>
      <c r="Q629" s="2"/>
      <c r="R629" s="4"/>
    </row>
    <row r="630" spans="1:18" x14ac:dyDescent="0.25">
      <c r="A630" s="9"/>
      <c r="B630" s="47"/>
      <c r="C630" s="13"/>
      <c r="D630" s="13"/>
      <c r="E630" s="31"/>
      <c r="P630" s="72"/>
      <c r="Q630" s="2"/>
      <c r="R630" s="2"/>
    </row>
    <row r="631" spans="1:18" x14ac:dyDescent="0.25">
      <c r="A631" s="6"/>
      <c r="B631" s="44"/>
      <c r="C631" s="11"/>
      <c r="D631" s="11"/>
      <c r="E631" s="31"/>
      <c r="P631" s="72"/>
      <c r="Q631" s="2"/>
      <c r="R631" s="2"/>
    </row>
    <row r="632" spans="1:18" ht="45" x14ac:dyDescent="0.25">
      <c r="A632" s="6"/>
      <c r="B632" s="45" t="s">
        <v>229</v>
      </c>
      <c r="C632" s="11"/>
      <c r="D632" s="11"/>
      <c r="E632" s="31"/>
      <c r="P632" s="72"/>
      <c r="Q632" s="2"/>
      <c r="R632" s="2"/>
    </row>
    <row r="633" spans="1:18" x14ac:dyDescent="0.25">
      <c r="A633" s="6"/>
      <c r="B633" s="45"/>
      <c r="C633" s="11"/>
      <c r="D633" s="11"/>
      <c r="E633" s="31"/>
      <c r="P633" s="72"/>
      <c r="Q633" s="2"/>
      <c r="R633" s="2"/>
    </row>
    <row r="634" spans="1:18" x14ac:dyDescent="0.25">
      <c r="A634" s="6"/>
      <c r="B634" s="45" t="s">
        <v>27</v>
      </c>
      <c r="C634" s="11"/>
      <c r="D634" s="11"/>
      <c r="E634" s="31"/>
      <c r="P634" s="72"/>
      <c r="Q634" s="2"/>
      <c r="R634" s="2"/>
    </row>
    <row r="635" spans="1:18" x14ac:dyDescent="0.25">
      <c r="A635" s="6"/>
      <c r="B635" s="44"/>
      <c r="C635" s="11"/>
      <c r="D635" s="11"/>
      <c r="E635" s="31"/>
      <c r="P635" s="72"/>
      <c r="Q635" s="2"/>
      <c r="R635" s="2"/>
    </row>
    <row r="636" spans="1:18" x14ac:dyDescent="0.25">
      <c r="A636" s="7" t="s">
        <v>9</v>
      </c>
      <c r="B636" s="48" t="s">
        <v>230</v>
      </c>
      <c r="C636" s="11">
        <v>1</v>
      </c>
      <c r="D636" s="12" t="s">
        <v>12</v>
      </c>
      <c r="E636" s="33"/>
      <c r="F636" s="34"/>
      <c r="G636" s="34"/>
      <c r="H636" s="34"/>
      <c r="I636" s="34"/>
      <c r="J636" s="34"/>
      <c r="K636" s="34"/>
      <c r="L636" s="34"/>
      <c r="M636" s="34"/>
      <c r="N636" s="34"/>
      <c r="O636" s="34"/>
      <c r="P636" s="73"/>
      <c r="Q636" s="17" t="s">
        <v>814</v>
      </c>
      <c r="R636" s="2"/>
    </row>
    <row r="637" spans="1:18" x14ac:dyDescent="0.25">
      <c r="A637" s="6"/>
      <c r="B637" s="44"/>
      <c r="C637" s="11"/>
      <c r="D637" s="11"/>
      <c r="E637" s="31"/>
      <c r="P637" s="72"/>
      <c r="Q637" s="2"/>
      <c r="R637" s="2"/>
    </row>
    <row r="638" spans="1:18" ht="60" x14ac:dyDescent="0.25">
      <c r="A638" s="6"/>
      <c r="B638" s="45" t="s">
        <v>26</v>
      </c>
      <c r="C638" s="11"/>
      <c r="D638" s="11"/>
      <c r="E638" s="31"/>
      <c r="P638" s="72"/>
      <c r="Q638" s="2"/>
      <c r="R638" s="2"/>
    </row>
    <row r="639" spans="1:18" x14ac:dyDescent="0.25">
      <c r="A639" s="6"/>
      <c r="B639" s="45"/>
      <c r="C639" s="11"/>
      <c r="D639" s="11"/>
      <c r="E639" s="31"/>
      <c r="P639" s="72"/>
      <c r="Q639" s="2"/>
      <c r="R639" s="2"/>
    </row>
    <row r="640" spans="1:18" x14ac:dyDescent="0.25">
      <c r="A640" s="6"/>
      <c r="B640" s="45" t="s">
        <v>27</v>
      </c>
      <c r="C640" s="11"/>
      <c r="D640" s="11"/>
      <c r="E640" s="31"/>
      <c r="P640" s="72"/>
      <c r="Q640" s="2"/>
      <c r="R640" s="2"/>
    </row>
    <row r="641" spans="1:18" x14ac:dyDescent="0.25">
      <c r="A641" s="6"/>
      <c r="B641" s="44"/>
      <c r="C641" s="11"/>
      <c r="D641" s="11"/>
      <c r="E641" s="31"/>
      <c r="P641" s="72"/>
      <c r="Q641" s="2"/>
      <c r="R641" s="2"/>
    </row>
    <row r="642" spans="1:18" x14ac:dyDescent="0.25">
      <c r="A642" s="7" t="s">
        <v>19</v>
      </c>
      <c r="B642" s="48" t="s">
        <v>28</v>
      </c>
      <c r="C642" s="11">
        <v>1</v>
      </c>
      <c r="D642" s="12" t="s">
        <v>12</v>
      </c>
      <c r="E642" s="33"/>
      <c r="F642" s="34"/>
      <c r="G642" s="34"/>
      <c r="H642" s="34"/>
      <c r="I642" s="34"/>
      <c r="J642" s="34"/>
      <c r="K642" s="34"/>
      <c r="L642" s="34"/>
      <c r="M642" s="34"/>
      <c r="N642" s="34"/>
      <c r="O642" s="34"/>
      <c r="P642" s="73"/>
      <c r="Q642" s="17" t="s">
        <v>814</v>
      </c>
      <c r="R642" s="2"/>
    </row>
    <row r="643" spans="1:18" x14ac:dyDescent="0.25">
      <c r="A643" s="6"/>
      <c r="B643" s="44"/>
      <c r="C643" s="11"/>
      <c r="D643" s="11"/>
      <c r="E643" s="31"/>
      <c r="P643" s="72"/>
      <c r="Q643" s="2"/>
      <c r="R643" s="2"/>
    </row>
    <row r="644" spans="1:18" ht="45" x14ac:dyDescent="0.25">
      <c r="A644" s="6"/>
      <c r="B644" s="45" t="s">
        <v>231</v>
      </c>
      <c r="C644" s="11"/>
      <c r="D644" s="11"/>
      <c r="E644" s="31"/>
      <c r="P644" s="72"/>
      <c r="Q644" s="2"/>
      <c r="R644" s="2"/>
    </row>
    <row r="645" spans="1:18" x14ac:dyDescent="0.25">
      <c r="A645" s="6"/>
      <c r="B645" s="45"/>
      <c r="C645" s="11"/>
      <c r="D645" s="11"/>
      <c r="E645" s="31"/>
      <c r="P645" s="72"/>
      <c r="Q645" s="2"/>
      <c r="R645" s="2"/>
    </row>
    <row r="646" spans="1:18" x14ac:dyDescent="0.25">
      <c r="A646" s="6"/>
      <c r="B646" s="45" t="s">
        <v>27</v>
      </c>
      <c r="C646" s="11"/>
      <c r="D646" s="11"/>
      <c r="E646" s="31"/>
      <c r="P646" s="72"/>
      <c r="Q646" s="2"/>
      <c r="R646" s="2"/>
    </row>
    <row r="647" spans="1:18" x14ac:dyDescent="0.25">
      <c r="A647" s="6"/>
      <c r="B647" s="44"/>
      <c r="C647" s="11"/>
      <c r="D647" s="11"/>
      <c r="E647" s="31"/>
      <c r="P647" s="72"/>
      <c r="Q647" s="2"/>
      <c r="R647" s="2"/>
    </row>
    <row r="648" spans="1:18" x14ac:dyDescent="0.25">
      <c r="A648" s="7" t="s">
        <v>11</v>
      </c>
      <c r="B648" s="48" t="s">
        <v>232</v>
      </c>
      <c r="C648" s="11">
        <v>1</v>
      </c>
      <c r="D648" s="12" t="s">
        <v>12</v>
      </c>
      <c r="E648" s="33"/>
      <c r="F648" s="34"/>
      <c r="G648" s="34"/>
      <c r="H648" s="34"/>
      <c r="I648" s="34"/>
      <c r="J648" s="34"/>
      <c r="K648" s="34"/>
      <c r="L648" s="34"/>
      <c r="M648" s="34"/>
      <c r="N648" s="34"/>
      <c r="O648" s="34"/>
      <c r="P648" s="73"/>
      <c r="Q648" s="17" t="s">
        <v>814</v>
      </c>
      <c r="R648" s="2"/>
    </row>
    <row r="649" spans="1:18" x14ac:dyDescent="0.25">
      <c r="A649" s="6"/>
      <c r="B649" s="44"/>
      <c r="C649" s="11"/>
      <c r="D649" s="11"/>
      <c r="E649" s="31"/>
      <c r="P649" s="72"/>
      <c r="Q649" s="2"/>
      <c r="R649" s="2"/>
    </row>
    <row r="650" spans="1:18" x14ac:dyDescent="0.25">
      <c r="A650" s="6"/>
      <c r="B650" s="45" t="s">
        <v>36</v>
      </c>
      <c r="C650" s="11"/>
      <c r="D650" s="11"/>
      <c r="E650" s="31"/>
      <c r="P650" s="72"/>
      <c r="Q650" s="2"/>
      <c r="R650" s="2"/>
    </row>
    <row r="651" spans="1:18" x14ac:dyDescent="0.25">
      <c r="A651" s="6"/>
      <c r="B651" s="45"/>
      <c r="C651" s="11"/>
      <c r="D651" s="11"/>
      <c r="E651" s="31"/>
      <c r="P651" s="72"/>
      <c r="Q651" s="2"/>
      <c r="R651" s="2"/>
    </row>
    <row r="652" spans="1:18" x14ac:dyDescent="0.25">
      <c r="A652" s="6"/>
      <c r="B652" s="45" t="s">
        <v>37</v>
      </c>
      <c r="C652" s="11"/>
      <c r="D652" s="11"/>
      <c r="E652" s="31"/>
      <c r="P652" s="72"/>
      <c r="Q652" s="2"/>
      <c r="R652" s="2"/>
    </row>
    <row r="653" spans="1:18" x14ac:dyDescent="0.25">
      <c r="A653" s="6"/>
      <c r="B653" s="45"/>
      <c r="C653" s="11"/>
      <c r="D653" s="11"/>
      <c r="E653" s="31"/>
      <c r="P653" s="72"/>
      <c r="Q653" s="2"/>
      <c r="R653" s="2"/>
    </row>
    <row r="654" spans="1:18" s="19" customFormat="1" ht="60" x14ac:dyDescent="0.25">
      <c r="A654" s="6"/>
      <c r="B654" s="50" t="s">
        <v>858</v>
      </c>
      <c r="C654" s="6"/>
      <c r="D654" s="6"/>
      <c r="E654" s="37"/>
      <c r="F654" s="38"/>
      <c r="G654" s="38"/>
      <c r="H654" s="38"/>
      <c r="I654" s="38"/>
      <c r="J654" s="38"/>
      <c r="K654" s="38"/>
      <c r="L654" s="38"/>
      <c r="M654" s="38"/>
      <c r="N654" s="38"/>
      <c r="O654" s="38"/>
      <c r="P654" s="76"/>
      <c r="Q654" s="18" t="s">
        <v>813</v>
      </c>
      <c r="R654" s="20"/>
    </row>
    <row r="655" spans="1:18" x14ac:dyDescent="0.25">
      <c r="A655" s="6"/>
      <c r="B655" s="45"/>
      <c r="C655" s="11"/>
      <c r="D655" s="11"/>
      <c r="E655" s="31"/>
      <c r="P655" s="72"/>
      <c r="Q655" s="2"/>
      <c r="R655" s="2"/>
    </row>
    <row r="656" spans="1:18" x14ac:dyDescent="0.25">
      <c r="A656" s="6"/>
      <c r="B656" s="44"/>
      <c r="C656" s="11"/>
      <c r="D656" s="11"/>
      <c r="E656" s="31"/>
      <c r="P656" s="72"/>
      <c r="Q656" s="2"/>
      <c r="R656" s="2"/>
    </row>
    <row r="657" spans="1:18" x14ac:dyDescent="0.25">
      <c r="A657" s="6"/>
      <c r="B657" s="46" t="s">
        <v>233</v>
      </c>
      <c r="C657" s="11"/>
      <c r="D657" s="11"/>
      <c r="E657" s="31"/>
      <c r="P657" s="72"/>
      <c r="Q657" s="2"/>
      <c r="R657" s="4"/>
    </row>
    <row r="658" spans="1:18" x14ac:dyDescent="0.25">
      <c r="A658" s="9"/>
      <c r="B658" s="47"/>
      <c r="C658" s="13"/>
      <c r="D658" s="13"/>
      <c r="E658" s="31"/>
      <c r="P658" s="72"/>
      <c r="Q658" s="2"/>
      <c r="R658" s="2"/>
    </row>
    <row r="659" spans="1:18" x14ac:dyDescent="0.25">
      <c r="A659" s="6"/>
      <c r="B659" s="44"/>
      <c r="C659" s="11"/>
      <c r="D659" s="11"/>
      <c r="E659" s="31"/>
      <c r="P659" s="72"/>
      <c r="Q659" s="2"/>
      <c r="R659" s="2"/>
    </row>
    <row r="660" spans="1:18" ht="30" x14ac:dyDescent="0.25">
      <c r="A660" s="6"/>
      <c r="B660" s="45" t="s">
        <v>792</v>
      </c>
      <c r="C660" s="11"/>
      <c r="D660" s="11"/>
      <c r="E660" s="31"/>
      <c r="P660" s="72"/>
      <c r="Q660" s="2"/>
      <c r="R660" s="2"/>
    </row>
    <row r="661" spans="1:18" x14ac:dyDescent="0.25">
      <c r="A661" s="6"/>
      <c r="B661" s="44"/>
      <c r="C661" s="11"/>
      <c r="D661" s="11"/>
      <c r="E661" s="31"/>
      <c r="P661" s="72"/>
      <c r="Q661" s="2"/>
      <c r="R661" s="2"/>
    </row>
    <row r="662" spans="1:18" x14ac:dyDescent="0.25">
      <c r="A662" s="6"/>
      <c r="B662" s="45" t="s">
        <v>52</v>
      </c>
      <c r="C662" s="11"/>
      <c r="D662" s="11"/>
      <c r="E662" s="31"/>
      <c r="P662" s="72"/>
      <c r="Q662" s="2"/>
      <c r="R662" s="2"/>
    </row>
    <row r="663" spans="1:18" x14ac:dyDescent="0.25">
      <c r="A663" s="6"/>
      <c r="B663" s="45"/>
      <c r="C663" s="11"/>
      <c r="D663" s="11"/>
      <c r="E663" s="31"/>
      <c r="P663" s="72"/>
      <c r="Q663" s="2"/>
      <c r="R663" s="2"/>
    </row>
    <row r="664" spans="1:18" x14ac:dyDescent="0.25">
      <c r="A664" s="6"/>
      <c r="B664" s="45" t="s">
        <v>5</v>
      </c>
      <c r="C664" s="11"/>
      <c r="D664" s="11"/>
      <c r="E664" s="31"/>
      <c r="P664" s="72"/>
      <c r="Q664" s="2"/>
      <c r="R664" s="2"/>
    </row>
    <row r="665" spans="1:18" x14ac:dyDescent="0.25">
      <c r="A665" s="6"/>
      <c r="B665" s="45"/>
      <c r="C665" s="11"/>
      <c r="D665" s="11"/>
      <c r="E665" s="31"/>
      <c r="P665" s="72"/>
      <c r="Q665" s="2"/>
      <c r="R665" s="2"/>
    </row>
    <row r="666" spans="1:18" x14ac:dyDescent="0.25">
      <c r="A666" s="6"/>
      <c r="B666" s="45" t="s">
        <v>6</v>
      </c>
      <c r="C666" s="11"/>
      <c r="D666" s="11"/>
      <c r="E666" s="31"/>
      <c r="P666" s="72"/>
      <c r="Q666" s="2"/>
      <c r="R666" s="2"/>
    </row>
    <row r="667" spans="1:18" x14ac:dyDescent="0.25">
      <c r="A667" s="6"/>
      <c r="B667" s="45"/>
      <c r="C667" s="11"/>
      <c r="D667" s="11"/>
      <c r="E667" s="31"/>
      <c r="P667" s="72"/>
      <c r="Q667" s="2"/>
      <c r="R667" s="2"/>
    </row>
    <row r="668" spans="1:18" x14ac:dyDescent="0.25">
      <c r="A668" s="6"/>
      <c r="B668" s="45" t="s">
        <v>7</v>
      </c>
      <c r="C668" s="11"/>
      <c r="D668" s="11"/>
      <c r="E668" s="31"/>
      <c r="P668" s="72"/>
      <c r="Q668" s="2"/>
      <c r="R668" s="2"/>
    </row>
    <row r="669" spans="1:18" x14ac:dyDescent="0.25">
      <c r="A669" s="6"/>
      <c r="B669" s="44"/>
      <c r="C669" s="11"/>
      <c r="D669" s="11"/>
      <c r="E669" s="31"/>
      <c r="P669" s="72"/>
      <c r="Q669" s="2"/>
      <c r="R669" s="2"/>
    </row>
    <row r="670" spans="1:18" s="19" customFormat="1" ht="60" x14ac:dyDescent="0.25">
      <c r="A670" s="7" t="s">
        <v>9</v>
      </c>
      <c r="B670" s="53" t="s">
        <v>8</v>
      </c>
      <c r="C670" s="6">
        <v>1</v>
      </c>
      <c r="D670" s="7" t="s">
        <v>10</v>
      </c>
      <c r="E670" s="35"/>
      <c r="F670" s="36"/>
      <c r="G670" s="36"/>
      <c r="H670" s="36"/>
      <c r="I670" s="36"/>
      <c r="J670" s="36"/>
      <c r="K670" s="36"/>
      <c r="L670" s="36"/>
      <c r="M670" s="36"/>
      <c r="N670" s="36"/>
      <c r="O670" s="36"/>
      <c r="P670" s="75"/>
      <c r="Q670" s="18" t="s">
        <v>813</v>
      </c>
      <c r="R670" s="20"/>
    </row>
    <row r="671" spans="1:18" x14ac:dyDescent="0.25">
      <c r="A671" s="6"/>
      <c r="B671" s="44"/>
      <c r="C671" s="11"/>
      <c r="D671" s="11"/>
      <c r="E671" s="31"/>
      <c r="P671" s="72"/>
      <c r="Q671" s="2"/>
      <c r="R671" s="2"/>
    </row>
    <row r="672" spans="1:18" x14ac:dyDescent="0.25">
      <c r="A672" s="6"/>
      <c r="B672" s="45" t="s">
        <v>234</v>
      </c>
      <c r="C672" s="11"/>
      <c r="D672" s="11"/>
      <c r="E672" s="31"/>
      <c r="P672" s="72"/>
      <c r="Q672" s="2"/>
      <c r="R672" s="2"/>
    </row>
    <row r="673" spans="1:18" x14ac:dyDescent="0.25">
      <c r="A673" s="6"/>
      <c r="B673" s="45"/>
      <c r="C673" s="11"/>
      <c r="D673" s="11"/>
      <c r="E673" s="31"/>
      <c r="P673" s="72"/>
      <c r="Q673" s="2"/>
      <c r="R673" s="2"/>
    </row>
    <row r="674" spans="1:18" ht="30" x14ac:dyDescent="0.25">
      <c r="A674" s="6"/>
      <c r="B674" s="45" t="s">
        <v>235</v>
      </c>
      <c r="C674" s="11"/>
      <c r="D674" s="11"/>
      <c r="E674" s="31"/>
      <c r="P674" s="72"/>
      <c r="Q674" s="2"/>
      <c r="R674" s="2"/>
    </row>
    <row r="675" spans="1:18" x14ac:dyDescent="0.25">
      <c r="A675" s="6"/>
      <c r="B675" s="45"/>
      <c r="C675" s="11"/>
      <c r="D675" s="11"/>
      <c r="E675" s="31"/>
      <c r="P675" s="72"/>
      <c r="Q675" s="2"/>
      <c r="R675" s="2"/>
    </row>
    <row r="676" spans="1:18" ht="30" x14ac:dyDescent="0.25">
      <c r="A676" s="6"/>
      <c r="B676" s="45" t="s">
        <v>236</v>
      </c>
      <c r="C676" s="11"/>
      <c r="D676" s="11"/>
      <c r="E676" s="31"/>
      <c r="P676" s="72"/>
      <c r="Q676" s="2"/>
      <c r="R676" s="2"/>
    </row>
    <row r="677" spans="1:18" x14ac:dyDescent="0.25">
      <c r="A677" s="6"/>
      <c r="B677" s="45"/>
      <c r="C677" s="11"/>
      <c r="D677" s="11"/>
      <c r="E677" s="31"/>
      <c r="P677" s="72"/>
      <c r="Q677" s="2"/>
      <c r="R677" s="2"/>
    </row>
    <row r="678" spans="1:18" x14ac:dyDescent="0.25">
      <c r="A678" s="6"/>
      <c r="B678" s="45" t="s">
        <v>118</v>
      </c>
      <c r="C678" s="11"/>
      <c r="D678" s="11"/>
      <c r="E678" s="31"/>
      <c r="P678" s="72"/>
      <c r="Q678" s="2"/>
      <c r="R678" s="2"/>
    </row>
    <row r="679" spans="1:18" x14ac:dyDescent="0.25">
      <c r="A679" s="6"/>
      <c r="B679" s="44"/>
      <c r="C679" s="11"/>
      <c r="D679" s="11"/>
      <c r="E679" s="31"/>
      <c r="P679" s="72"/>
      <c r="Q679" s="2"/>
      <c r="R679" s="2"/>
    </row>
    <row r="680" spans="1:18" x14ac:dyDescent="0.25">
      <c r="A680" s="8" t="s">
        <v>19</v>
      </c>
      <c r="B680" s="49" t="s">
        <v>237</v>
      </c>
      <c r="C680" s="13">
        <v>129</v>
      </c>
      <c r="D680" s="14" t="s">
        <v>119</v>
      </c>
      <c r="E680" s="25">
        <v>1</v>
      </c>
      <c r="F680" s="26">
        <f>C680*E680</f>
        <v>129</v>
      </c>
      <c r="G680" s="77">
        <v>8.0299999999999994</v>
      </c>
      <c r="H680" s="26">
        <f>C680*G680</f>
        <v>1035.8699999999999</v>
      </c>
      <c r="I680" s="27"/>
      <c r="J680" s="26">
        <f>C680*I680</f>
        <v>0</v>
      </c>
      <c r="K680" s="28">
        <v>5.33</v>
      </c>
      <c r="L680" s="26">
        <f>C680*K680</f>
        <v>687.57</v>
      </c>
      <c r="M680" s="26">
        <f>E680+G680+I680+K680</f>
        <v>14.36</v>
      </c>
      <c r="N680" s="26">
        <f>M680*N$2</f>
        <v>1.5795999999999999</v>
      </c>
      <c r="O680" s="26">
        <f>M680+N680</f>
        <v>15.939599999999999</v>
      </c>
      <c r="P680" s="74">
        <f>O680/39</f>
        <v>0.40870769230769227</v>
      </c>
      <c r="Q680" s="39">
        <f>O680+P680</f>
        <v>16.348307692307692</v>
      </c>
      <c r="R680" s="39">
        <f>C680*Q680</f>
        <v>2108.9316923076922</v>
      </c>
    </row>
    <row r="681" spans="1:18" x14ac:dyDescent="0.25">
      <c r="A681" s="6"/>
      <c r="B681" s="44"/>
      <c r="C681" s="11"/>
      <c r="D681" s="11"/>
      <c r="E681" s="31"/>
      <c r="P681" s="72"/>
      <c r="Q681" s="2"/>
      <c r="R681" s="2"/>
    </row>
    <row r="682" spans="1:18" x14ac:dyDescent="0.25">
      <c r="A682" s="6"/>
      <c r="B682" s="46" t="s">
        <v>238</v>
      </c>
      <c r="C682" s="11"/>
      <c r="D682" s="11"/>
      <c r="E682" s="31"/>
      <c r="P682" s="72"/>
      <c r="Q682" s="2"/>
      <c r="R682" s="4"/>
    </row>
    <row r="683" spans="1:18" x14ac:dyDescent="0.25">
      <c r="A683" s="9"/>
      <c r="B683" s="47"/>
      <c r="C683" s="13"/>
      <c r="D683" s="13"/>
      <c r="E683" s="31"/>
      <c r="P683" s="72"/>
      <c r="Q683" s="2"/>
      <c r="R683" s="2"/>
    </row>
    <row r="684" spans="1:18" x14ac:dyDescent="0.25">
      <c r="A684" s="6"/>
      <c r="B684" s="44"/>
      <c r="C684" s="11"/>
      <c r="D684" s="11"/>
      <c r="E684" s="31"/>
      <c r="P684" s="72"/>
      <c r="Q684" s="2"/>
      <c r="R684" s="2"/>
    </row>
    <row r="685" spans="1:18" x14ac:dyDescent="0.25">
      <c r="A685" s="6"/>
      <c r="B685" s="45" t="s">
        <v>36</v>
      </c>
      <c r="C685" s="11"/>
      <c r="D685" s="11"/>
      <c r="E685" s="31"/>
      <c r="P685" s="72"/>
      <c r="Q685" s="2"/>
      <c r="R685" s="2"/>
    </row>
    <row r="686" spans="1:18" x14ac:dyDescent="0.25">
      <c r="A686" s="6"/>
      <c r="B686" s="45"/>
      <c r="C686" s="11"/>
      <c r="D686" s="11"/>
      <c r="E686" s="31"/>
      <c r="P686" s="72"/>
      <c r="Q686" s="2"/>
      <c r="R686" s="2"/>
    </row>
    <row r="687" spans="1:18" ht="30" x14ac:dyDescent="0.25">
      <c r="A687" s="6"/>
      <c r="B687" s="45" t="s">
        <v>47</v>
      </c>
      <c r="C687" s="11"/>
      <c r="D687" s="11"/>
      <c r="E687" s="31"/>
      <c r="P687" s="72"/>
      <c r="Q687" s="2"/>
      <c r="R687" s="2"/>
    </row>
    <row r="688" spans="1:18" x14ac:dyDescent="0.25">
      <c r="A688" s="6"/>
      <c r="B688" s="45"/>
      <c r="C688" s="11"/>
      <c r="D688" s="11"/>
      <c r="E688" s="31"/>
      <c r="P688" s="72"/>
      <c r="Q688" s="2"/>
      <c r="R688" s="2"/>
    </row>
    <row r="689" spans="1:18" x14ac:dyDescent="0.25">
      <c r="A689" s="6"/>
      <c r="B689" s="45" t="s">
        <v>239</v>
      </c>
      <c r="C689" s="11"/>
      <c r="D689" s="11"/>
      <c r="E689" s="31"/>
      <c r="P689" s="72"/>
      <c r="Q689" s="2"/>
      <c r="R689" s="2"/>
    </row>
    <row r="690" spans="1:18" x14ac:dyDescent="0.25">
      <c r="A690" s="6"/>
      <c r="B690" s="45"/>
      <c r="C690" s="11"/>
      <c r="D690" s="11"/>
      <c r="E690" s="31"/>
      <c r="P690" s="72"/>
      <c r="Q690" s="2"/>
      <c r="R690" s="2"/>
    </row>
    <row r="691" spans="1:18" x14ac:dyDescent="0.25">
      <c r="A691" s="6"/>
      <c r="B691" s="45" t="s">
        <v>54</v>
      </c>
      <c r="C691" s="11"/>
      <c r="D691" s="11"/>
      <c r="E691" s="31"/>
      <c r="P691" s="72"/>
      <c r="Q691" s="2"/>
      <c r="R691" s="2"/>
    </row>
    <row r="692" spans="1:18" x14ac:dyDescent="0.25">
      <c r="A692" s="6"/>
      <c r="B692" s="44"/>
      <c r="C692" s="11"/>
      <c r="D692" s="11"/>
      <c r="E692" s="31"/>
      <c r="P692" s="72"/>
      <c r="Q692" s="2"/>
      <c r="R692" s="2"/>
    </row>
    <row r="693" spans="1:18" x14ac:dyDescent="0.25">
      <c r="A693" s="7" t="s">
        <v>13</v>
      </c>
      <c r="B693" s="48" t="s">
        <v>240</v>
      </c>
      <c r="C693" s="11">
        <v>15</v>
      </c>
      <c r="D693" s="12" t="s">
        <v>34</v>
      </c>
      <c r="E693" s="25">
        <v>0.1</v>
      </c>
      <c r="F693" s="26">
        <f>C693*E693</f>
        <v>1.5</v>
      </c>
      <c r="G693" s="26"/>
      <c r="H693" s="26">
        <f>C693*G693</f>
        <v>0</v>
      </c>
      <c r="I693" s="40">
        <v>0.81</v>
      </c>
      <c r="J693" s="26">
        <f>C693*I693</f>
        <v>12.15</v>
      </c>
      <c r="K693" s="28">
        <v>5.33</v>
      </c>
      <c r="L693" s="26">
        <f>C693*K693</f>
        <v>79.95</v>
      </c>
      <c r="M693" s="26">
        <f>E693+G693+I693+K693</f>
        <v>6.24</v>
      </c>
      <c r="N693" s="26">
        <f>M693*N$2</f>
        <v>0.68640000000000001</v>
      </c>
      <c r="O693" s="26">
        <f>M693+N693</f>
        <v>6.9264000000000001</v>
      </c>
      <c r="P693" s="74">
        <f>O693/39</f>
        <v>0.17760000000000001</v>
      </c>
      <c r="Q693" s="39">
        <f>O693+P693</f>
        <v>7.1040000000000001</v>
      </c>
      <c r="R693" s="39">
        <f>C693*Q693</f>
        <v>106.56</v>
      </c>
    </row>
    <row r="694" spans="1:18" x14ac:dyDescent="0.25">
      <c r="A694" s="6"/>
      <c r="B694" s="44"/>
      <c r="C694" s="11"/>
      <c r="D694" s="11"/>
      <c r="E694" s="31"/>
      <c r="P694" s="72"/>
      <c r="Q694" s="2"/>
      <c r="R694" s="2"/>
    </row>
    <row r="695" spans="1:18" x14ac:dyDescent="0.25">
      <c r="A695" s="7" t="s">
        <v>14</v>
      </c>
      <c r="B695" s="48" t="s">
        <v>241</v>
      </c>
      <c r="C695" s="11">
        <v>25</v>
      </c>
      <c r="D695" s="12" t="s">
        <v>34</v>
      </c>
      <c r="E695" s="25">
        <v>0.1</v>
      </c>
      <c r="F695" s="26">
        <f>C695*E695</f>
        <v>2.5</v>
      </c>
      <c r="G695" s="26"/>
      <c r="H695" s="26">
        <f>C695*G695</f>
        <v>0</v>
      </c>
      <c r="I695" s="40">
        <v>4.9400000000000004</v>
      </c>
      <c r="J695" s="26">
        <f>C695*I695</f>
        <v>123.50000000000001</v>
      </c>
      <c r="K695" s="28">
        <v>16</v>
      </c>
      <c r="L695" s="26">
        <f>C695*K695</f>
        <v>400</v>
      </c>
      <c r="M695" s="26">
        <f>E695+G695+I695+K695</f>
        <v>21.04</v>
      </c>
      <c r="N695" s="26">
        <f>M695*N$2</f>
        <v>2.3144</v>
      </c>
      <c r="O695" s="26">
        <f>M695+N695</f>
        <v>23.354399999999998</v>
      </c>
      <c r="P695" s="74">
        <f>O695/39</f>
        <v>0.59883076923076917</v>
      </c>
      <c r="Q695" s="39">
        <f>O695+P695</f>
        <v>23.953230769230768</v>
      </c>
      <c r="R695" s="39">
        <f>C695*Q695</f>
        <v>598.83076923076919</v>
      </c>
    </row>
    <row r="696" spans="1:18" x14ac:dyDescent="0.25">
      <c r="A696" s="6"/>
      <c r="B696" s="44"/>
      <c r="C696" s="11"/>
      <c r="D696" s="11"/>
      <c r="E696" s="31"/>
      <c r="P696" s="72"/>
      <c r="Q696" s="2"/>
      <c r="R696" s="2"/>
    </row>
    <row r="697" spans="1:18" x14ac:dyDescent="0.25">
      <c r="A697" s="6"/>
      <c r="B697" s="45" t="s">
        <v>53</v>
      </c>
      <c r="C697" s="11"/>
      <c r="D697" s="11"/>
      <c r="E697" s="31"/>
      <c r="P697" s="72"/>
      <c r="Q697" s="2"/>
      <c r="R697" s="2"/>
    </row>
    <row r="698" spans="1:18" x14ac:dyDescent="0.25">
      <c r="A698" s="6"/>
      <c r="B698" s="45"/>
      <c r="C698" s="11"/>
      <c r="D698" s="11"/>
      <c r="E698" s="31"/>
      <c r="P698" s="72"/>
      <c r="Q698" s="2"/>
      <c r="R698" s="2"/>
    </row>
    <row r="699" spans="1:18" x14ac:dyDescent="0.25">
      <c r="A699" s="6"/>
      <c r="B699" s="45" t="s">
        <v>54</v>
      </c>
      <c r="C699" s="11"/>
      <c r="D699" s="11"/>
      <c r="E699" s="31"/>
      <c r="P699" s="72"/>
      <c r="Q699" s="2"/>
      <c r="R699" s="2"/>
    </row>
    <row r="700" spans="1:18" x14ac:dyDescent="0.25">
      <c r="A700" s="6"/>
      <c r="B700" s="44"/>
      <c r="C700" s="11"/>
      <c r="D700" s="11"/>
      <c r="E700" s="31"/>
      <c r="P700" s="72"/>
      <c r="Q700" s="2"/>
      <c r="R700" s="2"/>
    </row>
    <row r="701" spans="1:18" ht="30" x14ac:dyDescent="0.25">
      <c r="A701" s="7" t="s">
        <v>15</v>
      </c>
      <c r="B701" s="48" t="s">
        <v>832</v>
      </c>
      <c r="C701" s="11">
        <v>194</v>
      </c>
      <c r="D701" s="12" t="s">
        <v>34</v>
      </c>
      <c r="E701" s="25">
        <v>0.1</v>
      </c>
      <c r="F701" s="26">
        <f>C701*E701</f>
        <v>19.400000000000002</v>
      </c>
      <c r="G701" s="26"/>
      <c r="H701" s="26">
        <f>C701*G701</f>
        <v>0</v>
      </c>
      <c r="I701" s="40">
        <v>0.81</v>
      </c>
      <c r="J701" s="26">
        <f>C701*I701</f>
        <v>157.14000000000001</v>
      </c>
      <c r="K701" s="28">
        <v>5.33</v>
      </c>
      <c r="L701" s="26">
        <f>C701*K701</f>
        <v>1034.02</v>
      </c>
      <c r="M701" s="26">
        <f>E701+G701+I701+K701</f>
        <v>6.24</v>
      </c>
      <c r="N701" s="26">
        <f>M701*N$2</f>
        <v>0.68640000000000001</v>
      </c>
      <c r="O701" s="26">
        <f>M701+N701</f>
        <v>6.9264000000000001</v>
      </c>
      <c r="P701" s="74">
        <f>O701/39</f>
        <v>0.17760000000000001</v>
      </c>
      <c r="Q701" s="39">
        <f>O701+P701</f>
        <v>7.1040000000000001</v>
      </c>
      <c r="R701" s="39">
        <f>C701*Q701</f>
        <v>1378.1759999999999</v>
      </c>
    </row>
    <row r="702" spans="1:18" x14ac:dyDescent="0.25">
      <c r="A702" s="6"/>
      <c r="B702" s="44"/>
      <c r="C702" s="11"/>
      <c r="D702" s="11"/>
      <c r="E702" s="31"/>
      <c r="P702" s="72"/>
      <c r="Q702" s="2"/>
      <c r="R702" s="2"/>
    </row>
    <row r="703" spans="1:18" ht="45" x14ac:dyDescent="0.25">
      <c r="A703" s="7" t="s">
        <v>16</v>
      </c>
      <c r="B703" s="48" t="s">
        <v>833</v>
      </c>
      <c r="C703" s="11">
        <v>19</v>
      </c>
      <c r="D703" s="12" t="s">
        <v>34</v>
      </c>
      <c r="E703" s="25">
        <v>0.1</v>
      </c>
      <c r="F703" s="26">
        <f>C703*E703</f>
        <v>1.9000000000000001</v>
      </c>
      <c r="G703" s="26"/>
      <c r="H703" s="26">
        <f>C703*G703</f>
        <v>0</v>
      </c>
      <c r="I703" s="40">
        <v>4.9400000000000004</v>
      </c>
      <c r="J703" s="26">
        <f>C703*I703</f>
        <v>93.860000000000014</v>
      </c>
      <c r="K703" s="28">
        <v>16</v>
      </c>
      <c r="L703" s="26">
        <f>C703*K703</f>
        <v>304</v>
      </c>
      <c r="M703" s="26">
        <f>E703+G703+I703+K703</f>
        <v>21.04</v>
      </c>
      <c r="N703" s="26">
        <f>M703*N$2</f>
        <v>2.3144</v>
      </c>
      <c r="O703" s="26">
        <f>M703+N703</f>
        <v>23.354399999999998</v>
      </c>
      <c r="P703" s="74">
        <f>O703/39</f>
        <v>0.59883076923076917</v>
      </c>
      <c r="Q703" s="39">
        <f>O703+P703</f>
        <v>23.953230769230768</v>
      </c>
      <c r="R703" s="39">
        <f>C703*Q703</f>
        <v>455.11138461538457</v>
      </c>
    </row>
    <row r="704" spans="1:18" x14ac:dyDescent="0.25">
      <c r="A704" s="6"/>
      <c r="B704" s="44"/>
      <c r="C704" s="11"/>
      <c r="D704" s="11"/>
      <c r="E704" s="31"/>
      <c r="P704" s="72"/>
      <c r="Q704" s="2"/>
      <c r="R704" s="2"/>
    </row>
    <row r="705" spans="1:18" ht="30" x14ac:dyDescent="0.25">
      <c r="A705" s="6"/>
      <c r="B705" s="45" t="s">
        <v>242</v>
      </c>
      <c r="C705" s="11"/>
      <c r="D705" s="11"/>
      <c r="E705" s="31"/>
      <c r="P705" s="72"/>
      <c r="Q705" s="2"/>
      <c r="R705" s="2"/>
    </row>
    <row r="706" spans="1:18" x14ac:dyDescent="0.25">
      <c r="A706" s="6"/>
      <c r="B706" s="45"/>
      <c r="C706" s="11"/>
      <c r="D706" s="11"/>
      <c r="E706" s="31"/>
      <c r="P706" s="72"/>
      <c r="Q706" s="2"/>
      <c r="R706" s="2"/>
    </row>
    <row r="707" spans="1:18" x14ac:dyDescent="0.25">
      <c r="A707" s="6"/>
      <c r="B707" s="45" t="s">
        <v>54</v>
      </c>
      <c r="C707" s="11"/>
      <c r="D707" s="11"/>
      <c r="E707" s="31"/>
      <c r="P707" s="72"/>
      <c r="Q707" s="2"/>
      <c r="R707" s="2"/>
    </row>
    <row r="708" spans="1:18" x14ac:dyDescent="0.25">
      <c r="A708" s="6"/>
      <c r="B708" s="44"/>
      <c r="C708" s="11"/>
      <c r="D708" s="11"/>
      <c r="E708" s="31"/>
      <c r="P708" s="72"/>
      <c r="Q708" s="2"/>
      <c r="R708" s="2"/>
    </row>
    <row r="709" spans="1:18" x14ac:dyDescent="0.25">
      <c r="A709" s="8" t="s">
        <v>17</v>
      </c>
      <c r="B709" s="49" t="s">
        <v>243</v>
      </c>
      <c r="C709" s="13">
        <v>21</v>
      </c>
      <c r="D709" s="62" t="s">
        <v>834</v>
      </c>
      <c r="E709" s="25"/>
      <c r="F709" s="26">
        <f>C709*E709</f>
        <v>0</v>
      </c>
      <c r="G709" s="26"/>
      <c r="H709" s="26">
        <f>C709*G709</f>
        <v>0</v>
      </c>
      <c r="I709" s="27"/>
      <c r="J709" s="26">
        <f>C709*I709</f>
        <v>0</v>
      </c>
      <c r="K709" s="28"/>
      <c r="L709" s="26">
        <f>C709*K709</f>
        <v>0</v>
      </c>
      <c r="M709" s="26">
        <f>E709+G709+I709+K709</f>
        <v>0</v>
      </c>
      <c r="N709" s="26">
        <f>M709*N$2</f>
        <v>0</v>
      </c>
      <c r="O709" s="26">
        <f>M709+N709</f>
        <v>0</v>
      </c>
      <c r="P709" s="74">
        <f>O709/39</f>
        <v>0</v>
      </c>
      <c r="Q709" s="63">
        <v>40</v>
      </c>
      <c r="R709" s="39">
        <f>C709*Q709</f>
        <v>840</v>
      </c>
    </row>
    <row r="710" spans="1:18" x14ac:dyDescent="0.25">
      <c r="A710" s="6"/>
      <c r="B710" s="44"/>
      <c r="C710" s="11"/>
      <c r="D710" s="11"/>
      <c r="E710" s="31"/>
      <c r="P710" s="72"/>
      <c r="Q710" s="2"/>
      <c r="R710" s="2"/>
    </row>
    <row r="711" spans="1:18" x14ac:dyDescent="0.25">
      <c r="A711" s="6"/>
      <c r="B711" s="46" t="s">
        <v>244</v>
      </c>
      <c r="C711" s="11"/>
      <c r="D711" s="11"/>
      <c r="E711" s="31"/>
      <c r="P711" s="72"/>
      <c r="Q711" s="2"/>
      <c r="R711" s="4"/>
    </row>
    <row r="712" spans="1:18" x14ac:dyDescent="0.25">
      <c r="A712" s="9"/>
      <c r="B712" s="47"/>
      <c r="C712" s="13"/>
      <c r="D712" s="13"/>
      <c r="E712" s="31"/>
      <c r="P712" s="72"/>
      <c r="Q712" s="2"/>
      <c r="R712" s="2"/>
    </row>
    <row r="713" spans="1:18" x14ac:dyDescent="0.25">
      <c r="A713" s="6"/>
      <c r="B713" s="44"/>
      <c r="C713" s="11"/>
      <c r="D713" s="11"/>
      <c r="E713" s="31"/>
      <c r="P713" s="72"/>
      <c r="Q713" s="2"/>
      <c r="R713" s="2"/>
    </row>
    <row r="714" spans="1:18" ht="30" x14ac:dyDescent="0.25">
      <c r="A714" s="6"/>
      <c r="B714" s="45" t="s">
        <v>793</v>
      </c>
      <c r="C714" s="11"/>
      <c r="D714" s="11"/>
      <c r="E714" s="31"/>
      <c r="P714" s="72"/>
      <c r="Q714" s="2"/>
      <c r="R714" s="2"/>
    </row>
    <row r="715" spans="1:18" x14ac:dyDescent="0.25">
      <c r="A715" s="6"/>
      <c r="B715" s="44"/>
      <c r="C715" s="11"/>
      <c r="D715" s="11"/>
      <c r="E715" s="31"/>
      <c r="P715" s="72"/>
      <c r="Q715" s="2"/>
      <c r="R715" s="2"/>
    </row>
    <row r="716" spans="1:18" x14ac:dyDescent="0.25">
      <c r="A716" s="6"/>
      <c r="B716" s="45" t="s">
        <v>245</v>
      </c>
      <c r="C716" s="11"/>
      <c r="D716" s="11"/>
      <c r="E716" s="31"/>
      <c r="P716" s="72"/>
      <c r="Q716" s="2"/>
      <c r="R716" s="2"/>
    </row>
    <row r="717" spans="1:18" x14ac:dyDescent="0.25">
      <c r="A717" s="6"/>
      <c r="B717" s="45"/>
      <c r="C717" s="11"/>
      <c r="D717" s="11"/>
      <c r="E717" s="31"/>
      <c r="P717" s="72"/>
      <c r="Q717" s="2"/>
      <c r="R717" s="2"/>
    </row>
    <row r="718" spans="1:18" x14ac:dyDescent="0.25">
      <c r="A718" s="6"/>
      <c r="B718" s="45" t="s">
        <v>5</v>
      </c>
      <c r="C718" s="11"/>
      <c r="D718" s="11"/>
      <c r="E718" s="31"/>
      <c r="P718" s="72"/>
      <c r="Q718" s="2"/>
      <c r="R718" s="2"/>
    </row>
    <row r="719" spans="1:18" x14ac:dyDescent="0.25">
      <c r="A719" s="6"/>
      <c r="B719" s="45"/>
      <c r="C719" s="11"/>
      <c r="D719" s="11"/>
      <c r="E719" s="31"/>
      <c r="P719" s="72"/>
      <c r="Q719" s="2"/>
      <c r="R719" s="2"/>
    </row>
    <row r="720" spans="1:18" x14ac:dyDescent="0.25">
      <c r="A720" s="6"/>
      <c r="B720" s="45" t="s">
        <v>6</v>
      </c>
      <c r="C720" s="11"/>
      <c r="D720" s="11"/>
      <c r="E720" s="31"/>
      <c r="P720" s="72"/>
      <c r="Q720" s="2"/>
      <c r="R720" s="2"/>
    </row>
    <row r="721" spans="1:18" x14ac:dyDescent="0.25">
      <c r="A721" s="6"/>
      <c r="B721" s="45"/>
      <c r="C721" s="11"/>
      <c r="D721" s="11"/>
      <c r="E721" s="31"/>
      <c r="P721" s="72"/>
      <c r="Q721" s="2"/>
      <c r="R721" s="2"/>
    </row>
    <row r="722" spans="1:18" x14ac:dyDescent="0.25">
      <c r="A722" s="6"/>
      <c r="B722" s="45" t="s">
        <v>7</v>
      </c>
      <c r="C722" s="11"/>
      <c r="D722" s="11"/>
      <c r="E722" s="31"/>
      <c r="P722" s="72"/>
      <c r="Q722" s="2"/>
      <c r="R722" s="2"/>
    </row>
    <row r="723" spans="1:18" x14ac:dyDescent="0.25">
      <c r="A723" s="6"/>
      <c r="B723" s="44"/>
      <c r="C723" s="11"/>
      <c r="D723" s="11"/>
      <c r="E723" s="31"/>
      <c r="P723" s="72"/>
      <c r="Q723" s="2"/>
      <c r="R723" s="2"/>
    </row>
    <row r="724" spans="1:18" s="19" customFormat="1" ht="60" x14ac:dyDescent="0.25">
      <c r="A724" s="7" t="s">
        <v>9</v>
      </c>
      <c r="B724" s="53" t="s">
        <v>8</v>
      </c>
      <c r="C724" s="6">
        <v>1</v>
      </c>
      <c r="D724" s="7" t="s">
        <v>10</v>
      </c>
      <c r="E724" s="56"/>
      <c r="F724" s="57">
        <f>C724*E724</f>
        <v>0</v>
      </c>
      <c r="G724" s="57"/>
      <c r="H724" s="57">
        <f>C724*G724</f>
        <v>0</v>
      </c>
      <c r="I724" s="58"/>
      <c r="J724" s="57">
        <f>C724*I724</f>
        <v>0</v>
      </c>
      <c r="K724" s="59"/>
      <c r="L724" s="57">
        <f>C724*K724</f>
        <v>0</v>
      </c>
      <c r="M724" s="57">
        <f>E724+G724+I724+K724</f>
        <v>0</v>
      </c>
      <c r="N724" s="57">
        <f>M724*N$2</f>
        <v>0</v>
      </c>
      <c r="O724" s="57">
        <f>M724+N724</f>
        <v>0</v>
      </c>
      <c r="P724" s="78">
        <f>O724/39</f>
        <v>0</v>
      </c>
      <c r="Q724" s="18" t="s">
        <v>813</v>
      </c>
      <c r="R724" s="20"/>
    </row>
    <row r="725" spans="1:18" x14ac:dyDescent="0.25">
      <c r="A725" s="6"/>
      <c r="B725" s="44"/>
      <c r="C725" s="11"/>
      <c r="D725" s="11"/>
      <c r="E725" s="31"/>
      <c r="P725" s="72"/>
      <c r="Q725" s="2"/>
      <c r="R725" s="2"/>
    </row>
    <row r="726" spans="1:18" x14ac:dyDescent="0.25">
      <c r="A726" s="6"/>
      <c r="B726" s="45" t="s">
        <v>246</v>
      </c>
      <c r="C726" s="11"/>
      <c r="D726" s="11"/>
      <c r="E726" s="31"/>
      <c r="P726" s="72"/>
      <c r="Q726" s="2"/>
      <c r="R726" s="2"/>
    </row>
    <row r="727" spans="1:18" x14ac:dyDescent="0.25">
      <c r="A727" s="6"/>
      <c r="B727" s="45"/>
      <c r="C727" s="11"/>
      <c r="D727" s="11"/>
      <c r="E727" s="31"/>
      <c r="P727" s="72"/>
      <c r="Q727" s="2"/>
      <c r="R727" s="2"/>
    </row>
    <row r="728" spans="1:18" ht="30" x14ac:dyDescent="0.25">
      <c r="A728" s="6"/>
      <c r="B728" s="45" t="s">
        <v>247</v>
      </c>
      <c r="C728" s="11"/>
      <c r="D728" s="11"/>
      <c r="E728" s="31"/>
      <c r="P728" s="72"/>
      <c r="Q728" s="2"/>
      <c r="R728" s="2"/>
    </row>
    <row r="729" spans="1:18" x14ac:dyDescent="0.25">
      <c r="A729" s="6"/>
      <c r="B729" s="45"/>
      <c r="C729" s="11"/>
      <c r="D729" s="11"/>
      <c r="E729" s="31"/>
      <c r="P729" s="72"/>
      <c r="Q729" s="2"/>
      <c r="R729" s="2"/>
    </row>
    <row r="730" spans="1:18" ht="30" x14ac:dyDescent="0.25">
      <c r="A730" s="6"/>
      <c r="B730" s="45" t="s">
        <v>248</v>
      </c>
      <c r="C730" s="11"/>
      <c r="D730" s="11"/>
      <c r="E730" s="31"/>
      <c r="P730" s="72"/>
      <c r="Q730" s="2"/>
      <c r="R730" s="2"/>
    </row>
    <row r="731" spans="1:18" x14ac:dyDescent="0.25">
      <c r="A731" s="6"/>
      <c r="B731" s="45"/>
      <c r="C731" s="11"/>
      <c r="D731" s="11"/>
      <c r="E731" s="31"/>
      <c r="P731" s="72"/>
      <c r="Q731" s="2"/>
      <c r="R731" s="2"/>
    </row>
    <row r="732" spans="1:18" ht="45" x14ac:dyDescent="0.25">
      <c r="A732" s="6"/>
      <c r="B732" s="45" t="s">
        <v>249</v>
      </c>
      <c r="C732" s="11"/>
      <c r="D732" s="11"/>
      <c r="E732" s="31"/>
      <c r="P732" s="72"/>
      <c r="Q732" s="2"/>
      <c r="R732" s="2"/>
    </row>
    <row r="733" spans="1:18" x14ac:dyDescent="0.25">
      <c r="A733" s="6"/>
      <c r="B733" s="44"/>
      <c r="C733" s="11"/>
      <c r="D733" s="11"/>
      <c r="E733" s="31"/>
      <c r="P733" s="72"/>
      <c r="Q733" s="2"/>
      <c r="R733" s="2"/>
    </row>
    <row r="734" spans="1:18" x14ac:dyDescent="0.25">
      <c r="A734" s="8" t="s">
        <v>19</v>
      </c>
      <c r="B734" s="49" t="s">
        <v>250</v>
      </c>
      <c r="C734" s="13">
        <v>1</v>
      </c>
      <c r="D734" s="14" t="s">
        <v>12</v>
      </c>
      <c r="E734" s="25">
        <f>K734/144*10</f>
        <v>40</v>
      </c>
      <c r="F734" s="26">
        <f>C734*E734</f>
        <v>40</v>
      </c>
      <c r="G734" s="26"/>
      <c r="H734" s="26">
        <f>C734*G734</f>
        <v>0</v>
      </c>
      <c r="I734" s="27">
        <v>2202.6</v>
      </c>
      <c r="J734" s="26">
        <f>C734*I734</f>
        <v>2202.6</v>
      </c>
      <c r="K734" s="28">
        <v>576</v>
      </c>
      <c r="L734" s="26">
        <f>C734*K734</f>
        <v>576</v>
      </c>
      <c r="M734" s="26">
        <f>E734+G734+I734+K734</f>
        <v>2818.6</v>
      </c>
      <c r="N734" s="26">
        <f>M734*N$2</f>
        <v>310.04599999999999</v>
      </c>
      <c r="O734" s="26">
        <f>M734+N734</f>
        <v>3128.6459999999997</v>
      </c>
      <c r="P734" s="74">
        <f>O734/39</f>
        <v>80.221692307692294</v>
      </c>
      <c r="Q734" s="39">
        <f>O734+P734</f>
        <v>3208.8676923076919</v>
      </c>
      <c r="R734" s="39">
        <f>C734*Q734</f>
        <v>3208.8676923076919</v>
      </c>
    </row>
    <row r="735" spans="1:18" x14ac:dyDescent="0.25">
      <c r="A735" s="6"/>
      <c r="B735" s="44"/>
      <c r="C735" s="11"/>
      <c r="D735" s="11"/>
      <c r="E735" s="31"/>
      <c r="P735" s="72"/>
      <c r="Q735" s="2"/>
      <c r="R735" s="2"/>
    </row>
    <row r="736" spans="1:18" x14ac:dyDescent="0.25">
      <c r="A736" s="6"/>
      <c r="B736" s="46" t="s">
        <v>251</v>
      </c>
      <c r="C736" s="11"/>
      <c r="D736" s="11"/>
      <c r="E736" s="31"/>
      <c r="P736" s="72"/>
      <c r="Q736" s="2"/>
      <c r="R736" s="4"/>
    </row>
    <row r="737" spans="1:18" x14ac:dyDescent="0.25">
      <c r="A737" s="9"/>
      <c r="B737" s="47"/>
      <c r="C737" s="13"/>
      <c r="D737" s="13"/>
      <c r="E737" s="31"/>
      <c r="P737" s="72"/>
      <c r="Q737" s="2"/>
      <c r="R737" s="2"/>
    </row>
    <row r="738" spans="1:18" x14ac:dyDescent="0.25">
      <c r="A738" s="6"/>
      <c r="B738" s="44"/>
      <c r="C738" s="11"/>
      <c r="D738" s="11"/>
      <c r="E738" s="31"/>
      <c r="P738" s="72"/>
      <c r="Q738" s="2"/>
      <c r="R738" s="2"/>
    </row>
    <row r="739" spans="1:18" ht="30" x14ac:dyDescent="0.25">
      <c r="A739" s="6"/>
      <c r="B739" s="45" t="s">
        <v>794</v>
      </c>
      <c r="C739" s="11"/>
      <c r="D739" s="11"/>
      <c r="E739" s="31"/>
      <c r="P739" s="72"/>
      <c r="Q739" s="2"/>
      <c r="R739" s="2"/>
    </row>
    <row r="740" spans="1:18" x14ac:dyDescent="0.25">
      <c r="A740" s="6"/>
      <c r="B740" s="44"/>
      <c r="C740" s="11"/>
      <c r="D740" s="11"/>
      <c r="E740" s="31"/>
      <c r="P740" s="72"/>
      <c r="Q740" s="2"/>
      <c r="R740" s="2"/>
    </row>
    <row r="741" spans="1:18" x14ac:dyDescent="0.25">
      <c r="A741" s="6"/>
      <c r="B741" s="45" t="s">
        <v>56</v>
      </c>
      <c r="C741" s="11"/>
      <c r="D741" s="11"/>
      <c r="E741" s="31"/>
      <c r="P741" s="72"/>
      <c r="Q741" s="2"/>
      <c r="R741" s="2"/>
    </row>
    <row r="742" spans="1:18" x14ac:dyDescent="0.25">
      <c r="A742" s="6"/>
      <c r="B742" s="45"/>
      <c r="C742" s="11"/>
      <c r="D742" s="11"/>
      <c r="E742" s="31"/>
      <c r="P742" s="72"/>
      <c r="Q742" s="2"/>
      <c r="R742" s="2"/>
    </row>
    <row r="743" spans="1:18" x14ac:dyDescent="0.25">
      <c r="A743" s="6"/>
      <c r="B743" s="45" t="s">
        <v>5</v>
      </c>
      <c r="C743" s="11"/>
      <c r="D743" s="11"/>
      <c r="E743" s="31"/>
      <c r="P743" s="72"/>
      <c r="Q743" s="2"/>
      <c r="R743" s="2"/>
    </row>
    <row r="744" spans="1:18" x14ac:dyDescent="0.25">
      <c r="A744" s="6"/>
      <c r="B744" s="45"/>
      <c r="C744" s="11"/>
      <c r="D744" s="11"/>
      <c r="E744" s="31"/>
      <c r="P744" s="72"/>
      <c r="Q744" s="2"/>
      <c r="R744" s="2"/>
    </row>
    <row r="745" spans="1:18" x14ac:dyDescent="0.25">
      <c r="A745" s="6"/>
      <c r="B745" s="45" t="s">
        <v>6</v>
      </c>
      <c r="C745" s="11"/>
      <c r="D745" s="11"/>
      <c r="E745" s="31"/>
      <c r="P745" s="72"/>
      <c r="Q745" s="2"/>
      <c r="R745" s="2"/>
    </row>
    <row r="746" spans="1:18" x14ac:dyDescent="0.25">
      <c r="A746" s="6"/>
      <c r="B746" s="45"/>
      <c r="C746" s="11"/>
      <c r="D746" s="11"/>
      <c r="E746" s="31"/>
      <c r="P746" s="72"/>
      <c r="Q746" s="2"/>
      <c r="R746" s="2"/>
    </row>
    <row r="747" spans="1:18" x14ac:dyDescent="0.25">
      <c r="A747" s="6"/>
      <c r="B747" s="45" t="s">
        <v>7</v>
      </c>
      <c r="C747" s="11"/>
      <c r="D747" s="11"/>
      <c r="E747" s="31"/>
      <c r="P747" s="72"/>
      <c r="Q747" s="2"/>
      <c r="R747" s="2"/>
    </row>
    <row r="748" spans="1:18" x14ac:dyDescent="0.25">
      <c r="A748" s="6"/>
      <c r="B748" s="44"/>
      <c r="C748" s="11"/>
      <c r="D748" s="11"/>
      <c r="E748" s="31"/>
      <c r="P748" s="72"/>
      <c r="Q748" s="2"/>
      <c r="R748" s="2"/>
    </row>
    <row r="749" spans="1:18" s="19" customFormat="1" ht="60" x14ac:dyDescent="0.25">
      <c r="A749" s="7" t="s">
        <v>9</v>
      </c>
      <c r="B749" s="53" t="s">
        <v>8</v>
      </c>
      <c r="C749" s="6">
        <v>1</v>
      </c>
      <c r="D749" s="7" t="s">
        <v>10</v>
      </c>
      <c r="E749" s="35"/>
      <c r="F749" s="36"/>
      <c r="G749" s="36"/>
      <c r="H749" s="36"/>
      <c r="I749" s="36"/>
      <c r="J749" s="36"/>
      <c r="K749" s="36"/>
      <c r="L749" s="36"/>
      <c r="M749" s="36"/>
      <c r="N749" s="36"/>
      <c r="O749" s="36"/>
      <c r="P749" s="75"/>
      <c r="Q749" s="18" t="s">
        <v>813</v>
      </c>
      <c r="R749" s="20"/>
    </row>
    <row r="750" spans="1:18" x14ac:dyDescent="0.25">
      <c r="A750" s="6"/>
      <c r="B750" s="44"/>
      <c r="C750" s="11"/>
      <c r="D750" s="11"/>
      <c r="E750" s="31"/>
      <c r="P750" s="72"/>
      <c r="Q750" s="2"/>
      <c r="R750" s="2"/>
    </row>
    <row r="751" spans="1:18" x14ac:dyDescent="0.25">
      <c r="A751" s="6"/>
      <c r="B751" s="45" t="s">
        <v>57</v>
      </c>
      <c r="C751" s="11"/>
      <c r="D751" s="11"/>
      <c r="E751" s="31"/>
      <c r="P751" s="72"/>
      <c r="Q751" s="2"/>
      <c r="R751" s="2"/>
    </row>
    <row r="752" spans="1:18" x14ac:dyDescent="0.25">
      <c r="A752" s="6"/>
      <c r="B752" s="45"/>
      <c r="C752" s="11"/>
      <c r="D752" s="11"/>
      <c r="E752" s="31"/>
      <c r="P752" s="72"/>
      <c r="Q752" s="2"/>
      <c r="R752" s="2"/>
    </row>
    <row r="753" spans="1:18" x14ac:dyDescent="0.25">
      <c r="A753" s="6"/>
      <c r="B753" s="45" t="s">
        <v>58</v>
      </c>
      <c r="C753" s="11"/>
      <c r="D753" s="11"/>
      <c r="E753" s="31"/>
      <c r="P753" s="72"/>
      <c r="Q753" s="2"/>
      <c r="R753" s="2"/>
    </row>
    <row r="754" spans="1:18" x14ac:dyDescent="0.25">
      <c r="A754" s="6"/>
      <c r="B754" s="44"/>
      <c r="C754" s="11"/>
      <c r="D754" s="11"/>
      <c r="E754" s="31"/>
      <c r="P754" s="72"/>
      <c r="Q754" s="2"/>
      <c r="R754" s="2"/>
    </row>
    <row r="755" spans="1:18" x14ac:dyDescent="0.25">
      <c r="A755" s="7" t="s">
        <v>13</v>
      </c>
      <c r="B755" s="48" t="s">
        <v>59</v>
      </c>
      <c r="C755" s="11">
        <v>2</v>
      </c>
      <c r="D755" s="12" t="s">
        <v>12</v>
      </c>
      <c r="E755" s="25"/>
      <c r="F755" s="26">
        <f>C755*E755</f>
        <v>0</v>
      </c>
      <c r="G755" s="26">
        <v>11.3</v>
      </c>
      <c r="H755" s="26">
        <f>C755*G755</f>
        <v>22.6</v>
      </c>
      <c r="I755" s="27"/>
      <c r="J755" s="26">
        <f>C755*I755</f>
        <v>0</v>
      </c>
      <c r="K755" s="28">
        <v>8</v>
      </c>
      <c r="L755" s="26">
        <f>C755*K755</f>
        <v>16</v>
      </c>
      <c r="M755" s="26">
        <f>E755+G755+I755+K755</f>
        <v>19.3</v>
      </c>
      <c r="N755" s="26">
        <f>M755*N$2</f>
        <v>2.1230000000000002</v>
      </c>
      <c r="O755" s="26">
        <f>M755+N755</f>
        <v>21.423000000000002</v>
      </c>
      <c r="P755" s="74">
        <f>O755/39</f>
        <v>0.54930769230769239</v>
      </c>
      <c r="Q755" s="39">
        <f>O755+P755</f>
        <v>21.972307692307695</v>
      </c>
      <c r="R755" s="39">
        <f>C755*Q755</f>
        <v>43.944615384615389</v>
      </c>
    </row>
    <row r="756" spans="1:18" x14ac:dyDescent="0.25">
      <c r="A756" s="6"/>
      <c r="B756" s="44"/>
      <c r="C756" s="11"/>
      <c r="D756" s="11"/>
      <c r="E756" s="31"/>
      <c r="P756" s="72"/>
      <c r="Q756" s="2"/>
      <c r="R756" s="2"/>
    </row>
    <row r="757" spans="1:18" x14ac:dyDescent="0.25">
      <c r="A757" s="6"/>
      <c r="B757" s="45" t="s">
        <v>60</v>
      </c>
      <c r="C757" s="11"/>
      <c r="D757" s="11"/>
      <c r="E757" s="31"/>
      <c r="P757" s="72"/>
      <c r="Q757" s="2"/>
      <c r="R757" s="2"/>
    </row>
    <row r="758" spans="1:18" x14ac:dyDescent="0.25">
      <c r="A758" s="6"/>
      <c r="B758" s="44"/>
      <c r="C758" s="11"/>
      <c r="D758" s="11"/>
      <c r="E758" s="31"/>
      <c r="P758" s="72"/>
      <c r="Q758" s="2"/>
      <c r="R758" s="2"/>
    </row>
    <row r="759" spans="1:18" x14ac:dyDescent="0.25">
      <c r="A759" s="7" t="s">
        <v>14</v>
      </c>
      <c r="B759" s="48" t="s">
        <v>61</v>
      </c>
      <c r="C759" s="11">
        <v>1</v>
      </c>
      <c r="D759" s="12" t="s">
        <v>12</v>
      </c>
      <c r="E759" s="25"/>
      <c r="F759" s="26">
        <f>C759*E759</f>
        <v>0</v>
      </c>
      <c r="G759" s="26">
        <v>535.69000000000005</v>
      </c>
      <c r="H759" s="26">
        <f>C759*G759</f>
        <v>535.69000000000005</v>
      </c>
      <c r="I759" s="27"/>
      <c r="J759" s="26">
        <f>C759*I759</f>
        <v>0</v>
      </c>
      <c r="K759" s="28">
        <v>72</v>
      </c>
      <c r="L759" s="26">
        <f>C759*K759</f>
        <v>72</v>
      </c>
      <c r="M759" s="26">
        <f>E759+G759+I759+K759</f>
        <v>607.69000000000005</v>
      </c>
      <c r="N759" s="26">
        <f>M759*N$2</f>
        <v>66.8459</v>
      </c>
      <c r="O759" s="26">
        <f>M759+N759</f>
        <v>674.53590000000008</v>
      </c>
      <c r="P759" s="74">
        <f>O759/39</f>
        <v>17.295792307692309</v>
      </c>
      <c r="Q759" s="39">
        <f>O759+P759</f>
        <v>691.83169230769238</v>
      </c>
      <c r="R759" s="39">
        <f>C759*Q759</f>
        <v>691.83169230769238</v>
      </c>
    </row>
    <row r="760" spans="1:18" x14ac:dyDescent="0.25">
      <c r="A760" s="6"/>
      <c r="B760" s="44"/>
      <c r="C760" s="11"/>
      <c r="D760" s="11"/>
      <c r="E760" s="31"/>
      <c r="P760" s="72"/>
      <c r="Q760" s="2"/>
      <c r="R760" s="2"/>
    </row>
    <row r="761" spans="1:18" x14ac:dyDescent="0.25">
      <c r="A761" s="6"/>
      <c r="B761" s="45" t="s">
        <v>62</v>
      </c>
      <c r="C761" s="11"/>
      <c r="D761" s="11"/>
      <c r="E761" s="31"/>
      <c r="P761" s="72"/>
      <c r="Q761" s="2"/>
      <c r="R761" s="2"/>
    </row>
    <row r="762" spans="1:18" x14ac:dyDescent="0.25">
      <c r="A762" s="6"/>
      <c r="B762" s="44"/>
      <c r="C762" s="11"/>
      <c r="D762" s="11"/>
      <c r="E762" s="31"/>
      <c r="P762" s="72"/>
      <c r="Q762" s="2"/>
      <c r="R762" s="2"/>
    </row>
    <row r="763" spans="1:18" ht="30" x14ac:dyDescent="0.25">
      <c r="A763" s="7" t="s">
        <v>15</v>
      </c>
      <c r="B763" s="48" t="s">
        <v>63</v>
      </c>
      <c r="C763" s="11">
        <v>1</v>
      </c>
      <c r="D763" s="12" t="s">
        <v>12</v>
      </c>
      <c r="E763" s="25"/>
      <c r="F763" s="26">
        <f>C763*E763</f>
        <v>0</v>
      </c>
      <c r="G763" s="26">
        <v>107.06</v>
      </c>
      <c r="H763" s="26">
        <f>C763*G763</f>
        <v>107.06</v>
      </c>
      <c r="I763" s="27"/>
      <c r="J763" s="26">
        <f>C763*I763</f>
        <v>0</v>
      </c>
      <c r="K763" s="28">
        <v>8</v>
      </c>
      <c r="L763" s="26">
        <f>C763*K763</f>
        <v>8</v>
      </c>
      <c r="M763" s="26">
        <f>E763+G763+I763+K763</f>
        <v>115.06</v>
      </c>
      <c r="N763" s="26">
        <f>M763*N$2</f>
        <v>12.656600000000001</v>
      </c>
      <c r="O763" s="26">
        <f>M763+N763</f>
        <v>127.7166</v>
      </c>
      <c r="P763" s="74">
        <f>O763/39</f>
        <v>3.2747846153846152</v>
      </c>
      <c r="Q763" s="39">
        <f>O763+P763</f>
        <v>130.99138461538462</v>
      </c>
      <c r="R763" s="39">
        <f>C763*Q763</f>
        <v>130.99138461538462</v>
      </c>
    </row>
    <row r="764" spans="1:18" x14ac:dyDescent="0.25">
      <c r="A764" s="6"/>
      <c r="B764" s="44"/>
      <c r="C764" s="11"/>
      <c r="D764" s="11"/>
      <c r="E764" s="31"/>
      <c r="P764" s="72"/>
      <c r="Q764" s="2"/>
      <c r="R764" s="2"/>
    </row>
    <row r="765" spans="1:18" x14ac:dyDescent="0.25">
      <c r="A765" s="6"/>
      <c r="B765" s="45" t="s">
        <v>64</v>
      </c>
      <c r="C765" s="11"/>
      <c r="D765" s="11"/>
      <c r="E765" s="31"/>
      <c r="P765" s="72"/>
      <c r="Q765" s="2"/>
      <c r="R765" s="2"/>
    </row>
    <row r="766" spans="1:18" x14ac:dyDescent="0.25">
      <c r="A766" s="6"/>
      <c r="B766" s="44"/>
      <c r="C766" s="11"/>
      <c r="D766" s="11"/>
      <c r="E766" s="31"/>
      <c r="P766" s="72"/>
      <c r="Q766" s="2"/>
      <c r="R766" s="2"/>
    </row>
    <row r="767" spans="1:18" ht="30" x14ac:dyDescent="0.25">
      <c r="A767" s="7" t="s">
        <v>16</v>
      </c>
      <c r="B767" s="48" t="s">
        <v>65</v>
      </c>
      <c r="C767" s="11">
        <v>1</v>
      </c>
      <c r="D767" s="12" t="s">
        <v>12</v>
      </c>
      <c r="E767" s="25"/>
      <c r="F767" s="26">
        <f>C767*E767</f>
        <v>0</v>
      </c>
      <c r="G767" s="26">
        <v>63.69</v>
      </c>
      <c r="H767" s="26">
        <f>C767*G767</f>
        <v>63.69</v>
      </c>
      <c r="I767" s="27"/>
      <c r="J767" s="26">
        <f>C767*I767</f>
        <v>0</v>
      </c>
      <c r="K767" s="28">
        <v>8</v>
      </c>
      <c r="L767" s="26">
        <f>C767*K767</f>
        <v>8</v>
      </c>
      <c r="M767" s="26">
        <f>E767+G767+I767+K767</f>
        <v>71.69</v>
      </c>
      <c r="N767" s="26">
        <f>M767*N$2</f>
        <v>7.8858999999999995</v>
      </c>
      <c r="O767" s="26">
        <f>M767+N767</f>
        <v>79.57589999999999</v>
      </c>
      <c r="P767" s="74">
        <f>O767/39</f>
        <v>2.0404076923076921</v>
      </c>
      <c r="Q767" s="39">
        <f>O767+P767</f>
        <v>81.616307692307686</v>
      </c>
      <c r="R767" s="39">
        <f>C767*Q767</f>
        <v>81.616307692307686</v>
      </c>
    </row>
    <row r="768" spans="1:18" x14ac:dyDescent="0.25">
      <c r="A768" s="6"/>
      <c r="B768" s="44"/>
      <c r="C768" s="11"/>
      <c r="D768" s="11"/>
      <c r="E768" s="31"/>
      <c r="P768" s="72"/>
      <c r="Q768" s="2"/>
      <c r="R768" s="2"/>
    </row>
    <row r="769" spans="1:18" x14ac:dyDescent="0.25">
      <c r="A769" s="6"/>
      <c r="B769" s="45" t="s">
        <v>69</v>
      </c>
      <c r="C769" s="11"/>
      <c r="D769" s="11"/>
      <c r="E769" s="31"/>
      <c r="P769" s="72"/>
      <c r="Q769" s="2"/>
      <c r="R769" s="2"/>
    </row>
    <row r="770" spans="1:18" x14ac:dyDescent="0.25">
      <c r="A770" s="6"/>
      <c r="B770" s="44"/>
      <c r="C770" s="11"/>
      <c r="D770" s="11"/>
      <c r="E770" s="31"/>
      <c r="P770" s="72"/>
      <c r="Q770" s="2"/>
      <c r="R770" s="2"/>
    </row>
    <row r="771" spans="1:18" x14ac:dyDescent="0.25">
      <c r="A771" s="8" t="s">
        <v>17</v>
      </c>
      <c r="B771" s="49" t="s">
        <v>70</v>
      </c>
      <c r="C771" s="13">
        <v>1</v>
      </c>
      <c r="D771" s="14" t="s">
        <v>12</v>
      </c>
      <c r="E771" s="25"/>
      <c r="F771" s="26">
        <f>C771*E771</f>
        <v>0</v>
      </c>
      <c r="G771" s="26"/>
      <c r="H771" s="26">
        <f>C771*G771</f>
        <v>0</v>
      </c>
      <c r="I771" s="40">
        <v>185</v>
      </c>
      <c r="J771" s="26">
        <f>C771*I771</f>
        <v>185</v>
      </c>
      <c r="K771" s="28"/>
      <c r="L771" s="26">
        <f>C771*K771</f>
        <v>0</v>
      </c>
      <c r="M771" s="26">
        <f>E771+G771+I771+K771</f>
        <v>185</v>
      </c>
      <c r="N771" s="26">
        <f>M771*N$2</f>
        <v>20.350000000000001</v>
      </c>
      <c r="O771" s="26">
        <f>M771+N771</f>
        <v>205.35</v>
      </c>
      <c r="P771" s="74">
        <f>O771/39</f>
        <v>5.2653846153846153</v>
      </c>
      <c r="Q771" s="39">
        <f>O771+P771</f>
        <v>210.61538461538461</v>
      </c>
      <c r="R771" s="39">
        <f>C771*Q771</f>
        <v>210.61538461538461</v>
      </c>
    </row>
    <row r="772" spans="1:18" x14ac:dyDescent="0.25">
      <c r="A772" s="6"/>
      <c r="B772" s="44"/>
      <c r="C772" s="11"/>
      <c r="D772" s="11"/>
      <c r="E772" s="31"/>
      <c r="P772" s="72"/>
      <c r="Q772" s="2"/>
      <c r="R772" s="2"/>
    </row>
    <row r="773" spans="1:18" x14ac:dyDescent="0.25">
      <c r="A773" s="6"/>
      <c r="B773" s="46" t="s">
        <v>252</v>
      </c>
      <c r="C773" s="11"/>
      <c r="D773" s="11"/>
      <c r="E773" s="31"/>
      <c r="P773" s="72"/>
      <c r="Q773" s="2"/>
      <c r="R773" s="4"/>
    </row>
    <row r="774" spans="1:18" x14ac:dyDescent="0.25">
      <c r="A774" s="9"/>
      <c r="B774" s="47"/>
      <c r="C774" s="13"/>
      <c r="D774" s="13"/>
      <c r="E774" s="31"/>
      <c r="P774" s="72"/>
      <c r="Q774" s="2"/>
      <c r="R774" s="2"/>
    </row>
    <row r="775" spans="1:18" x14ac:dyDescent="0.25">
      <c r="A775" s="6"/>
      <c r="B775" s="44"/>
      <c r="C775" s="11"/>
      <c r="D775" s="11"/>
      <c r="E775" s="31"/>
      <c r="P775" s="72"/>
      <c r="Q775" s="2"/>
      <c r="R775" s="2"/>
    </row>
    <row r="776" spans="1:18" ht="30" x14ac:dyDescent="0.25">
      <c r="A776" s="6"/>
      <c r="B776" s="45" t="s">
        <v>795</v>
      </c>
      <c r="C776" s="11"/>
      <c r="D776" s="11"/>
      <c r="E776" s="31"/>
      <c r="P776" s="72"/>
      <c r="Q776" s="2"/>
      <c r="R776" s="2"/>
    </row>
    <row r="777" spans="1:18" x14ac:dyDescent="0.25">
      <c r="A777" s="6"/>
      <c r="B777" s="44"/>
      <c r="C777" s="11"/>
      <c r="D777" s="11"/>
      <c r="E777" s="31"/>
      <c r="P777" s="72"/>
      <c r="Q777" s="2"/>
      <c r="R777" s="2"/>
    </row>
    <row r="778" spans="1:18" x14ac:dyDescent="0.25">
      <c r="A778" s="6"/>
      <c r="B778" s="45" t="s">
        <v>145</v>
      </c>
      <c r="C778" s="11"/>
      <c r="D778" s="11"/>
      <c r="E778" s="31"/>
      <c r="P778" s="72"/>
      <c r="Q778" s="2"/>
      <c r="R778" s="2"/>
    </row>
    <row r="779" spans="1:18" x14ac:dyDescent="0.25">
      <c r="A779" s="6"/>
      <c r="B779" s="45"/>
      <c r="C779" s="11"/>
      <c r="D779" s="11"/>
      <c r="E779" s="31"/>
      <c r="P779" s="72"/>
      <c r="Q779" s="2"/>
      <c r="R779" s="2"/>
    </row>
    <row r="780" spans="1:18" x14ac:dyDescent="0.25">
      <c r="A780" s="6"/>
      <c r="B780" s="45" t="s">
        <v>5</v>
      </c>
      <c r="C780" s="11"/>
      <c r="D780" s="11"/>
      <c r="E780" s="31"/>
      <c r="P780" s="72"/>
      <c r="Q780" s="2"/>
      <c r="R780" s="2"/>
    </row>
    <row r="781" spans="1:18" x14ac:dyDescent="0.25">
      <c r="A781" s="6"/>
      <c r="B781" s="45"/>
      <c r="C781" s="11"/>
      <c r="D781" s="11"/>
      <c r="E781" s="31"/>
      <c r="P781" s="72"/>
      <c r="Q781" s="2"/>
      <c r="R781" s="2"/>
    </row>
    <row r="782" spans="1:18" x14ac:dyDescent="0.25">
      <c r="A782" s="6"/>
      <c r="B782" s="45" t="s">
        <v>6</v>
      </c>
      <c r="C782" s="11"/>
      <c r="D782" s="11"/>
      <c r="E782" s="31"/>
      <c r="P782" s="72"/>
      <c r="Q782" s="2"/>
      <c r="R782" s="2"/>
    </row>
    <row r="783" spans="1:18" x14ac:dyDescent="0.25">
      <c r="A783" s="6"/>
      <c r="B783" s="45"/>
      <c r="C783" s="11"/>
      <c r="D783" s="11"/>
      <c r="E783" s="31"/>
      <c r="P783" s="72"/>
      <c r="Q783" s="2"/>
      <c r="R783" s="2"/>
    </row>
    <row r="784" spans="1:18" x14ac:dyDescent="0.25">
      <c r="A784" s="6"/>
      <c r="B784" s="45" t="s">
        <v>7</v>
      </c>
      <c r="C784" s="11"/>
      <c r="D784" s="11"/>
      <c r="E784" s="31"/>
      <c r="P784" s="72"/>
      <c r="Q784" s="2"/>
      <c r="R784" s="2"/>
    </row>
    <row r="785" spans="1:18" x14ac:dyDescent="0.25">
      <c r="A785" s="6"/>
      <c r="B785" s="44"/>
      <c r="C785" s="11"/>
      <c r="D785" s="11"/>
      <c r="E785" s="31"/>
      <c r="P785" s="72"/>
      <c r="Q785" s="2"/>
      <c r="R785" s="2"/>
    </row>
    <row r="786" spans="1:18" s="19" customFormat="1" ht="60" x14ac:dyDescent="0.25">
      <c r="A786" s="7" t="s">
        <v>9</v>
      </c>
      <c r="B786" s="53" t="s">
        <v>8</v>
      </c>
      <c r="C786" s="6">
        <v>1</v>
      </c>
      <c r="D786" s="7" t="s">
        <v>10</v>
      </c>
      <c r="E786" s="35"/>
      <c r="F786" s="36"/>
      <c r="G786" s="36"/>
      <c r="H786" s="36"/>
      <c r="I786" s="36"/>
      <c r="J786" s="36"/>
      <c r="K786" s="36"/>
      <c r="L786" s="36"/>
      <c r="M786" s="36"/>
      <c r="N786" s="36"/>
      <c r="O786" s="36"/>
      <c r="P786" s="75"/>
      <c r="Q786" s="18" t="s">
        <v>813</v>
      </c>
      <c r="R786" s="20"/>
    </row>
    <row r="787" spans="1:18" x14ac:dyDescent="0.25">
      <c r="A787" s="6"/>
      <c r="B787" s="44"/>
      <c r="C787" s="11"/>
      <c r="D787" s="11"/>
      <c r="E787" s="31"/>
      <c r="P787" s="72"/>
      <c r="Q787" s="2"/>
      <c r="R787" s="2"/>
    </row>
    <row r="788" spans="1:18" ht="90" x14ac:dyDescent="0.25">
      <c r="A788" s="6"/>
      <c r="B788" s="45" t="s">
        <v>835</v>
      </c>
      <c r="C788" s="11"/>
      <c r="D788" s="11"/>
      <c r="E788" s="31"/>
      <c r="P788" s="72"/>
      <c r="Q788" s="2"/>
      <c r="R788" s="2"/>
    </row>
    <row r="789" spans="1:18" x14ac:dyDescent="0.25">
      <c r="A789" s="6"/>
      <c r="B789" s="45"/>
      <c r="C789" s="11"/>
      <c r="D789" s="11"/>
      <c r="E789" s="31"/>
      <c r="P789" s="72"/>
      <c r="Q789" s="2"/>
      <c r="R789" s="2"/>
    </row>
    <row r="790" spans="1:18" ht="45" x14ac:dyDescent="0.25">
      <c r="A790" s="6"/>
      <c r="B790" s="45" t="s">
        <v>253</v>
      </c>
      <c r="C790" s="11"/>
      <c r="D790" s="11"/>
      <c r="E790" s="31"/>
      <c r="P790" s="72"/>
      <c r="Q790" s="2"/>
      <c r="R790" s="2"/>
    </row>
    <row r="791" spans="1:18" x14ac:dyDescent="0.25">
      <c r="A791" s="6"/>
      <c r="B791" s="44"/>
      <c r="C791" s="11"/>
      <c r="D791" s="11"/>
      <c r="E791" s="31"/>
      <c r="P791" s="72"/>
      <c r="Q791" s="2"/>
      <c r="R791" s="2"/>
    </row>
    <row r="792" spans="1:18" x14ac:dyDescent="0.25">
      <c r="A792" s="7" t="s">
        <v>13</v>
      </c>
      <c r="B792" s="48" t="s">
        <v>254</v>
      </c>
      <c r="C792" s="11">
        <v>26</v>
      </c>
      <c r="D792" s="12" t="s">
        <v>34</v>
      </c>
      <c r="E792" s="25"/>
      <c r="F792" s="26">
        <f>C792*E792</f>
        <v>0</v>
      </c>
      <c r="G792" s="26"/>
      <c r="H792" s="26">
        <f>C792*G792</f>
        <v>0</v>
      </c>
      <c r="I792" s="27">
        <v>904.99</v>
      </c>
      <c r="J792" s="26">
        <f>C792*I792</f>
        <v>23529.74</v>
      </c>
      <c r="K792" s="28"/>
      <c r="L792" s="26">
        <f>C792*K792</f>
        <v>0</v>
      </c>
      <c r="M792" s="26">
        <f>E792+G792+I792+K792</f>
        <v>904.99</v>
      </c>
      <c r="N792" s="26">
        <f>M792*N$2</f>
        <v>99.548900000000003</v>
      </c>
      <c r="O792" s="26">
        <f>M792+N792</f>
        <v>1004.5389</v>
      </c>
      <c r="P792" s="74">
        <f>O792/39</f>
        <v>25.757407692307691</v>
      </c>
      <c r="Q792" s="39">
        <f>O792+P792</f>
        <v>1030.2963076923077</v>
      </c>
      <c r="R792" s="39">
        <f>C792*Q792</f>
        <v>26787.703999999998</v>
      </c>
    </row>
    <row r="793" spans="1:18" x14ac:dyDescent="0.25">
      <c r="A793" s="6"/>
      <c r="B793" s="44"/>
      <c r="C793" s="11"/>
      <c r="D793" s="11"/>
      <c r="E793" s="31"/>
      <c r="P793" s="72"/>
      <c r="Q793" s="2"/>
      <c r="R793" s="2"/>
    </row>
    <row r="794" spans="1:18" x14ac:dyDescent="0.25">
      <c r="A794" s="7" t="s">
        <v>14</v>
      </c>
      <c r="B794" s="48" t="s">
        <v>156</v>
      </c>
      <c r="C794" s="11">
        <v>14</v>
      </c>
      <c r="D794" s="12" t="s">
        <v>12</v>
      </c>
      <c r="E794" s="25"/>
      <c r="F794" s="26">
        <f>C794*E794</f>
        <v>0</v>
      </c>
      <c r="G794" s="26"/>
      <c r="H794" s="26">
        <f>C794*G794</f>
        <v>0</v>
      </c>
      <c r="I794" s="27"/>
      <c r="J794" s="26">
        <f>C794*I794</f>
        <v>0</v>
      </c>
      <c r="K794" s="28"/>
      <c r="L794" s="26">
        <f>C794*K794</f>
        <v>0</v>
      </c>
      <c r="M794" s="26">
        <f>E794+G794+I794+K794</f>
        <v>0</v>
      </c>
      <c r="N794" s="26">
        <f>M794*N$2</f>
        <v>0</v>
      </c>
      <c r="O794" s="26">
        <f>M794+N794</f>
        <v>0</v>
      </c>
      <c r="P794" s="74">
        <f>O794/39</f>
        <v>0</v>
      </c>
      <c r="Q794" s="41" t="s">
        <v>827</v>
      </c>
      <c r="R794" s="39"/>
    </row>
    <row r="795" spans="1:18" x14ac:dyDescent="0.25">
      <c r="A795" s="6"/>
      <c r="B795" s="44"/>
      <c r="C795" s="11"/>
      <c r="D795" s="11"/>
      <c r="E795" s="31"/>
      <c r="P795" s="72"/>
      <c r="Q795" s="2"/>
      <c r="R795" s="2"/>
    </row>
    <row r="796" spans="1:18" x14ac:dyDescent="0.25">
      <c r="A796" s="7" t="s">
        <v>15</v>
      </c>
      <c r="B796" s="48" t="s">
        <v>157</v>
      </c>
      <c r="C796" s="11">
        <v>45</v>
      </c>
      <c r="D796" s="12" t="s">
        <v>12</v>
      </c>
      <c r="E796" s="25"/>
      <c r="F796" s="26">
        <f>C796*E796</f>
        <v>0</v>
      </c>
      <c r="G796" s="26"/>
      <c r="H796" s="26">
        <f>C796*G796</f>
        <v>0</v>
      </c>
      <c r="I796" s="27"/>
      <c r="J796" s="26">
        <f>C796*I796</f>
        <v>0</v>
      </c>
      <c r="K796" s="28"/>
      <c r="L796" s="26">
        <f>C796*K796</f>
        <v>0</v>
      </c>
      <c r="M796" s="26">
        <f>E796+G796+I796+K796</f>
        <v>0</v>
      </c>
      <c r="N796" s="26">
        <f>M796*N$2</f>
        <v>0</v>
      </c>
      <c r="O796" s="26">
        <f>M796+N796</f>
        <v>0</v>
      </c>
      <c r="P796" s="74">
        <f>O796/39</f>
        <v>0</v>
      </c>
      <c r="Q796" s="41" t="s">
        <v>827</v>
      </c>
      <c r="R796" s="39"/>
    </row>
    <row r="797" spans="1:18" x14ac:dyDescent="0.25">
      <c r="A797" s="6"/>
      <c r="B797" s="44"/>
      <c r="C797" s="11"/>
      <c r="D797" s="11"/>
      <c r="E797" s="31"/>
      <c r="P797" s="72"/>
      <c r="Q797" s="2"/>
      <c r="R797" s="2"/>
    </row>
    <row r="798" spans="1:18" x14ac:dyDescent="0.25">
      <c r="A798" s="8" t="s">
        <v>16</v>
      </c>
      <c r="B798" s="49" t="s">
        <v>159</v>
      </c>
      <c r="C798" s="13">
        <v>14</v>
      </c>
      <c r="D798" s="14" t="s">
        <v>12</v>
      </c>
      <c r="E798" s="25"/>
      <c r="F798" s="26">
        <f>C798*E798</f>
        <v>0</v>
      </c>
      <c r="G798" s="26"/>
      <c r="H798" s="26">
        <f>C798*G798</f>
        <v>0</v>
      </c>
      <c r="I798" s="27"/>
      <c r="J798" s="26">
        <f>C798*I798</f>
        <v>0</v>
      </c>
      <c r="K798" s="28"/>
      <c r="L798" s="26">
        <f>C798*K798</f>
        <v>0</v>
      </c>
      <c r="M798" s="26">
        <f>E798+G798+I798+K798</f>
        <v>0</v>
      </c>
      <c r="N798" s="26">
        <f>M798*N$2</f>
        <v>0</v>
      </c>
      <c r="O798" s="26">
        <f>M798+N798</f>
        <v>0</v>
      </c>
      <c r="P798" s="74">
        <f>O798/39</f>
        <v>0</v>
      </c>
      <c r="Q798" s="41" t="s">
        <v>827</v>
      </c>
      <c r="R798" s="39"/>
    </row>
    <row r="799" spans="1:18" x14ac:dyDescent="0.25">
      <c r="A799" s="6"/>
      <c r="B799" s="44"/>
      <c r="C799" s="11"/>
      <c r="D799" s="11"/>
      <c r="E799" s="31"/>
      <c r="P799" s="72"/>
      <c r="Q799" s="2"/>
      <c r="R799" s="2"/>
    </row>
    <row r="800" spans="1:18" x14ac:dyDescent="0.25">
      <c r="A800" s="6"/>
      <c r="B800" s="46" t="s">
        <v>255</v>
      </c>
      <c r="C800" s="11"/>
      <c r="D800" s="11"/>
      <c r="E800" s="31"/>
      <c r="P800" s="72"/>
      <c r="Q800" s="2"/>
      <c r="R800" s="4"/>
    </row>
    <row r="801" spans="1:18" x14ac:dyDescent="0.25">
      <c r="A801" s="9"/>
      <c r="B801" s="47"/>
      <c r="C801" s="13"/>
      <c r="D801" s="13"/>
      <c r="E801" s="31"/>
      <c r="P801" s="72"/>
      <c r="Q801" s="2"/>
      <c r="R801" s="2"/>
    </row>
    <row r="802" spans="1:18" x14ac:dyDescent="0.25">
      <c r="A802" s="6"/>
      <c r="B802" s="44"/>
      <c r="C802" s="11"/>
      <c r="D802" s="11"/>
      <c r="E802" s="31"/>
      <c r="P802" s="72"/>
      <c r="Q802" s="2"/>
      <c r="R802" s="2"/>
    </row>
    <row r="803" spans="1:18" ht="75" x14ac:dyDescent="0.25">
      <c r="A803" s="6"/>
      <c r="B803" s="45" t="s">
        <v>256</v>
      </c>
      <c r="C803" s="11"/>
      <c r="D803" s="11"/>
      <c r="E803" s="31"/>
      <c r="P803" s="72"/>
      <c r="Q803" s="2"/>
      <c r="R803" s="2"/>
    </row>
    <row r="804" spans="1:18" x14ac:dyDescent="0.25">
      <c r="A804" s="6"/>
      <c r="B804" s="45"/>
      <c r="C804" s="11"/>
      <c r="D804" s="11"/>
      <c r="E804" s="31"/>
      <c r="P804" s="72"/>
      <c r="Q804" s="2"/>
      <c r="R804" s="2"/>
    </row>
    <row r="805" spans="1:18" ht="45" x14ac:dyDescent="0.25">
      <c r="A805" s="6"/>
      <c r="B805" s="45" t="s">
        <v>257</v>
      </c>
      <c r="C805" s="11"/>
      <c r="D805" s="11"/>
      <c r="E805" s="31"/>
      <c r="P805" s="72"/>
      <c r="Q805" s="2"/>
      <c r="R805" s="2"/>
    </row>
    <row r="806" spans="1:18" x14ac:dyDescent="0.25">
      <c r="A806" s="6"/>
      <c r="B806" s="44"/>
      <c r="C806" s="11"/>
      <c r="D806" s="11"/>
      <c r="E806" s="31"/>
      <c r="P806" s="72"/>
      <c r="Q806" s="2"/>
      <c r="R806" s="2"/>
    </row>
    <row r="807" spans="1:18" x14ac:dyDescent="0.25">
      <c r="A807" s="7" t="s">
        <v>9</v>
      </c>
      <c r="B807" s="48" t="s">
        <v>258</v>
      </c>
      <c r="C807" s="11">
        <v>21</v>
      </c>
      <c r="D807" s="12" t="s">
        <v>34</v>
      </c>
      <c r="E807" s="25"/>
      <c r="F807" s="26">
        <f>C807*E807</f>
        <v>0</v>
      </c>
      <c r="G807" s="26"/>
      <c r="H807" s="26">
        <f>C807*G807</f>
        <v>0</v>
      </c>
      <c r="I807" s="27"/>
      <c r="J807" s="26">
        <f>C807*I807</f>
        <v>0</v>
      </c>
      <c r="K807" s="28"/>
      <c r="L807" s="26">
        <f>C807*K807</f>
        <v>0</v>
      </c>
      <c r="M807" s="26">
        <f>E807+G807+I807+K807</f>
        <v>0</v>
      </c>
      <c r="N807" s="26">
        <f>M807*N$2</f>
        <v>0</v>
      </c>
      <c r="O807" s="26">
        <f>M807+N807</f>
        <v>0</v>
      </c>
      <c r="P807" s="74">
        <f>O807/39</f>
        <v>0</v>
      </c>
      <c r="Q807" s="41" t="s">
        <v>828</v>
      </c>
      <c r="R807" s="39"/>
    </row>
    <row r="808" spans="1:18" x14ac:dyDescent="0.25">
      <c r="A808" s="6"/>
      <c r="B808" s="44"/>
      <c r="C808" s="11"/>
      <c r="D808" s="11"/>
      <c r="E808" s="31"/>
      <c r="P808" s="72"/>
      <c r="Q808" s="2"/>
      <c r="R808" s="2"/>
    </row>
    <row r="809" spans="1:18" x14ac:dyDescent="0.25">
      <c r="A809" s="7" t="s">
        <v>19</v>
      </c>
      <c r="B809" s="48" t="s">
        <v>156</v>
      </c>
      <c r="C809" s="11">
        <v>6</v>
      </c>
      <c r="D809" s="12" t="s">
        <v>12</v>
      </c>
      <c r="E809" s="25"/>
      <c r="F809" s="26">
        <f>C809*E809</f>
        <v>0</v>
      </c>
      <c r="G809" s="26"/>
      <c r="H809" s="26">
        <f>C809*G809</f>
        <v>0</v>
      </c>
      <c r="I809" s="27"/>
      <c r="J809" s="26">
        <f>C809*I809</f>
        <v>0</v>
      </c>
      <c r="K809" s="28"/>
      <c r="L809" s="26">
        <f>C809*K809</f>
        <v>0</v>
      </c>
      <c r="M809" s="26">
        <f>E809+G809+I809+K809</f>
        <v>0</v>
      </c>
      <c r="N809" s="26">
        <f>M809*N$2</f>
        <v>0</v>
      </c>
      <c r="O809" s="26">
        <f>M809+N809</f>
        <v>0</v>
      </c>
      <c r="P809" s="74">
        <f>O809/39</f>
        <v>0</v>
      </c>
      <c r="Q809" s="41" t="s">
        <v>828</v>
      </c>
      <c r="R809" s="39"/>
    </row>
    <row r="810" spans="1:18" x14ac:dyDescent="0.25">
      <c r="A810" s="6"/>
      <c r="B810" s="44"/>
      <c r="C810" s="11"/>
      <c r="D810" s="11"/>
      <c r="E810" s="31"/>
      <c r="P810" s="72"/>
      <c r="Q810" s="2"/>
      <c r="R810" s="2"/>
    </row>
    <row r="811" spans="1:18" x14ac:dyDescent="0.25">
      <c r="A811" s="7" t="s">
        <v>11</v>
      </c>
      <c r="B811" s="48" t="s">
        <v>158</v>
      </c>
      <c r="C811" s="11">
        <v>16</v>
      </c>
      <c r="D811" s="12" t="s">
        <v>12</v>
      </c>
      <c r="E811" s="25"/>
      <c r="F811" s="26">
        <f>C811*E811</f>
        <v>0</v>
      </c>
      <c r="G811" s="26"/>
      <c r="H811" s="26">
        <f>C811*G811</f>
        <v>0</v>
      </c>
      <c r="I811" s="27"/>
      <c r="J811" s="26">
        <f>C811*I811</f>
        <v>0</v>
      </c>
      <c r="K811" s="28"/>
      <c r="L811" s="26">
        <f>C811*K811</f>
        <v>0</v>
      </c>
      <c r="M811" s="26">
        <f>E811+G811+I811+K811</f>
        <v>0</v>
      </c>
      <c r="N811" s="26">
        <f>M811*N$2</f>
        <v>0</v>
      </c>
      <c r="O811" s="26">
        <f>M811+N811</f>
        <v>0</v>
      </c>
      <c r="P811" s="74">
        <f>O811/39</f>
        <v>0</v>
      </c>
      <c r="Q811" s="41" t="s">
        <v>828</v>
      </c>
      <c r="R811" s="39"/>
    </row>
    <row r="812" spans="1:18" x14ac:dyDescent="0.25">
      <c r="A812" s="6"/>
      <c r="B812" s="44"/>
      <c r="C812" s="11"/>
      <c r="D812" s="11"/>
      <c r="E812" s="31"/>
      <c r="P812" s="72"/>
      <c r="Q812" s="2"/>
      <c r="R812" s="2"/>
    </row>
    <row r="813" spans="1:18" x14ac:dyDescent="0.25">
      <c r="A813" s="8" t="s">
        <v>13</v>
      </c>
      <c r="B813" s="49" t="s">
        <v>259</v>
      </c>
      <c r="C813" s="13">
        <v>4</v>
      </c>
      <c r="D813" s="14" t="s">
        <v>12</v>
      </c>
      <c r="E813" s="25"/>
      <c r="F813" s="26">
        <f>C813*E813</f>
        <v>0</v>
      </c>
      <c r="G813" s="26"/>
      <c r="H813" s="26">
        <f>C813*G813</f>
        <v>0</v>
      </c>
      <c r="I813" s="27"/>
      <c r="J813" s="26">
        <f>C813*I813</f>
        <v>0</v>
      </c>
      <c r="K813" s="28"/>
      <c r="L813" s="26">
        <f>C813*K813</f>
        <v>0</v>
      </c>
      <c r="M813" s="26">
        <f>E813+G813+I813+K813</f>
        <v>0</v>
      </c>
      <c r="N813" s="26">
        <f>M813*N$2</f>
        <v>0</v>
      </c>
      <c r="O813" s="26">
        <f>M813+N813</f>
        <v>0</v>
      </c>
      <c r="P813" s="74">
        <f>O813/39</f>
        <v>0</v>
      </c>
      <c r="Q813" s="41" t="s">
        <v>828</v>
      </c>
      <c r="R813" s="39"/>
    </row>
    <row r="814" spans="1:18" x14ac:dyDescent="0.25">
      <c r="A814" s="6"/>
      <c r="B814" s="44"/>
      <c r="C814" s="11"/>
      <c r="D814" s="11"/>
      <c r="E814" s="31"/>
      <c r="P814" s="72"/>
      <c r="Q814" s="2"/>
      <c r="R814" s="2"/>
    </row>
    <row r="815" spans="1:18" x14ac:dyDescent="0.25">
      <c r="A815" s="6"/>
      <c r="B815" s="46" t="s">
        <v>260</v>
      </c>
      <c r="C815" s="11"/>
      <c r="D815" s="11"/>
      <c r="E815" s="31"/>
      <c r="P815" s="72"/>
      <c r="Q815" s="2"/>
      <c r="R815" s="4"/>
    </row>
    <row r="816" spans="1:18" x14ac:dyDescent="0.25">
      <c r="A816" s="9"/>
      <c r="B816" s="47"/>
      <c r="C816" s="13"/>
      <c r="D816" s="13"/>
      <c r="E816" s="31"/>
      <c r="P816" s="72"/>
      <c r="Q816" s="2"/>
      <c r="R816" s="2"/>
    </row>
    <row r="817" spans="1:18" x14ac:dyDescent="0.25">
      <c r="A817" s="6"/>
      <c r="B817" s="44"/>
      <c r="C817" s="11"/>
      <c r="D817" s="11"/>
      <c r="E817" s="31"/>
      <c r="P817" s="72"/>
      <c r="Q817" s="2"/>
      <c r="R817" s="2"/>
    </row>
    <row r="818" spans="1:18" ht="30" x14ac:dyDescent="0.25">
      <c r="A818" s="6"/>
      <c r="B818" s="45" t="s">
        <v>796</v>
      </c>
      <c r="C818" s="11"/>
      <c r="D818" s="11"/>
      <c r="E818" s="31"/>
      <c r="P818" s="72"/>
      <c r="Q818" s="2"/>
      <c r="R818" s="2"/>
    </row>
    <row r="819" spans="1:18" x14ac:dyDescent="0.25">
      <c r="A819" s="6"/>
      <c r="B819" s="44"/>
      <c r="C819" s="11"/>
      <c r="D819" s="11"/>
      <c r="E819" s="31"/>
      <c r="P819" s="72"/>
      <c r="Q819" s="2"/>
      <c r="R819" s="2"/>
    </row>
    <row r="820" spans="1:18" x14ac:dyDescent="0.25">
      <c r="A820" s="6"/>
      <c r="B820" s="45" t="s">
        <v>181</v>
      </c>
      <c r="C820" s="11"/>
      <c r="D820" s="11"/>
      <c r="E820" s="31"/>
      <c r="P820" s="72"/>
      <c r="Q820" s="2"/>
      <c r="R820" s="2"/>
    </row>
    <row r="821" spans="1:18" x14ac:dyDescent="0.25">
      <c r="A821" s="6"/>
      <c r="B821" s="45"/>
      <c r="C821" s="11"/>
      <c r="D821" s="11"/>
      <c r="E821" s="31"/>
      <c r="P821" s="72"/>
      <c r="Q821" s="2"/>
      <c r="R821" s="2"/>
    </row>
    <row r="822" spans="1:18" x14ac:dyDescent="0.25">
      <c r="A822" s="6"/>
      <c r="B822" s="45" t="s">
        <v>5</v>
      </c>
      <c r="C822" s="11"/>
      <c r="D822" s="11"/>
      <c r="E822" s="31"/>
      <c r="P822" s="72"/>
      <c r="Q822" s="2"/>
      <c r="R822" s="2"/>
    </row>
    <row r="823" spans="1:18" x14ac:dyDescent="0.25">
      <c r="A823" s="6"/>
      <c r="B823" s="45"/>
      <c r="C823" s="11"/>
      <c r="D823" s="11"/>
      <c r="E823" s="31"/>
      <c r="P823" s="72"/>
      <c r="Q823" s="2"/>
      <c r="R823" s="2"/>
    </row>
    <row r="824" spans="1:18" x14ac:dyDescent="0.25">
      <c r="A824" s="6"/>
      <c r="B824" s="45" t="s">
        <v>45</v>
      </c>
      <c r="C824" s="11"/>
      <c r="D824" s="11"/>
      <c r="E824" s="31"/>
      <c r="P824" s="72"/>
      <c r="Q824" s="2"/>
      <c r="R824" s="2"/>
    </row>
    <row r="825" spans="1:18" x14ac:dyDescent="0.25">
      <c r="A825" s="6"/>
      <c r="B825" s="45"/>
      <c r="C825" s="11"/>
      <c r="D825" s="11"/>
      <c r="E825" s="31"/>
      <c r="P825" s="72"/>
      <c r="Q825" s="2"/>
      <c r="R825" s="2"/>
    </row>
    <row r="826" spans="1:18" ht="45" x14ac:dyDescent="0.25">
      <c r="A826" s="6"/>
      <c r="B826" s="45" t="s">
        <v>261</v>
      </c>
      <c r="C826" s="11"/>
      <c r="D826" s="11"/>
      <c r="E826" s="31"/>
      <c r="P826" s="72"/>
      <c r="Q826" s="2"/>
      <c r="R826" s="2"/>
    </row>
    <row r="827" spans="1:18" x14ac:dyDescent="0.25">
      <c r="A827" s="6"/>
      <c r="B827" s="45"/>
      <c r="C827" s="11"/>
      <c r="D827" s="11"/>
      <c r="E827" s="31"/>
      <c r="P827" s="72"/>
      <c r="Q827" s="2"/>
      <c r="R827" s="2"/>
    </row>
    <row r="828" spans="1:18" x14ac:dyDescent="0.25">
      <c r="A828" s="6"/>
      <c r="B828" s="45" t="s">
        <v>6</v>
      </c>
      <c r="C828" s="11"/>
      <c r="D828" s="11"/>
      <c r="E828" s="31"/>
      <c r="P828" s="72"/>
      <c r="Q828" s="2"/>
      <c r="R828" s="2"/>
    </row>
    <row r="829" spans="1:18" x14ac:dyDescent="0.25">
      <c r="A829" s="6"/>
      <c r="B829" s="45"/>
      <c r="C829" s="11"/>
      <c r="D829" s="11"/>
      <c r="E829" s="31"/>
      <c r="P829" s="72"/>
      <c r="Q829" s="2"/>
      <c r="R829" s="2"/>
    </row>
    <row r="830" spans="1:18" x14ac:dyDescent="0.25">
      <c r="A830" s="6"/>
      <c r="B830" s="45" t="s">
        <v>7</v>
      </c>
      <c r="C830" s="11"/>
      <c r="D830" s="11"/>
      <c r="E830" s="31"/>
      <c r="P830" s="72"/>
      <c r="Q830" s="2"/>
      <c r="R830" s="2"/>
    </row>
    <row r="831" spans="1:18" x14ac:dyDescent="0.25">
      <c r="A831" s="6"/>
      <c r="B831" s="44"/>
      <c r="C831" s="11"/>
      <c r="D831" s="11"/>
      <c r="E831" s="31"/>
      <c r="P831" s="72"/>
      <c r="Q831" s="2"/>
      <c r="R831" s="2"/>
    </row>
    <row r="832" spans="1:18" s="19" customFormat="1" ht="60" x14ac:dyDescent="0.25">
      <c r="A832" s="7" t="s">
        <v>9</v>
      </c>
      <c r="B832" s="53" t="s">
        <v>8</v>
      </c>
      <c r="C832" s="6">
        <v>1</v>
      </c>
      <c r="D832" s="7" t="s">
        <v>10</v>
      </c>
      <c r="E832" s="35"/>
      <c r="F832" s="36"/>
      <c r="G832" s="36"/>
      <c r="H832" s="36"/>
      <c r="I832" s="36"/>
      <c r="J832" s="36"/>
      <c r="K832" s="36"/>
      <c r="L832" s="36"/>
      <c r="M832" s="36"/>
      <c r="N832" s="36"/>
      <c r="O832" s="36"/>
      <c r="P832" s="75"/>
      <c r="Q832" s="18" t="s">
        <v>813</v>
      </c>
      <c r="R832" s="20"/>
    </row>
    <row r="833" spans="1:18" x14ac:dyDescent="0.25">
      <c r="A833" s="6"/>
      <c r="B833" s="44"/>
      <c r="C833" s="11"/>
      <c r="D833" s="11"/>
      <c r="E833" s="31"/>
      <c r="P833" s="72"/>
      <c r="Q833" s="2"/>
      <c r="R833" s="2"/>
    </row>
    <row r="834" spans="1:18" x14ac:dyDescent="0.25">
      <c r="A834" s="6"/>
      <c r="B834" s="45" t="s">
        <v>36</v>
      </c>
      <c r="C834" s="11"/>
      <c r="D834" s="11"/>
      <c r="E834" s="31"/>
      <c r="P834" s="72"/>
      <c r="Q834" s="2"/>
      <c r="R834" s="2"/>
    </row>
    <row r="835" spans="1:18" x14ac:dyDescent="0.25">
      <c r="A835" s="6"/>
      <c r="B835" s="45"/>
      <c r="C835" s="11"/>
      <c r="D835" s="11"/>
      <c r="E835" s="31"/>
      <c r="P835" s="72"/>
      <c r="Q835" s="2"/>
      <c r="R835" s="2"/>
    </row>
    <row r="836" spans="1:18" ht="30" x14ac:dyDescent="0.25">
      <c r="A836" s="6"/>
      <c r="B836" s="45" t="s">
        <v>47</v>
      </c>
      <c r="C836" s="11"/>
      <c r="D836" s="11"/>
      <c r="E836" s="31"/>
      <c r="P836" s="72"/>
      <c r="Q836" s="2"/>
      <c r="R836" s="2"/>
    </row>
    <row r="837" spans="1:18" x14ac:dyDescent="0.25">
      <c r="A837" s="6"/>
      <c r="B837" s="45"/>
      <c r="C837" s="11"/>
      <c r="D837" s="11"/>
      <c r="E837" s="31"/>
      <c r="P837" s="72"/>
      <c r="Q837" s="2"/>
      <c r="R837" s="2"/>
    </row>
    <row r="838" spans="1:18" ht="105" x14ac:dyDescent="0.25">
      <c r="A838" s="6"/>
      <c r="B838" s="45" t="s">
        <v>262</v>
      </c>
      <c r="C838" s="11"/>
      <c r="D838" s="11"/>
      <c r="E838" s="31"/>
      <c r="P838" s="72"/>
      <c r="Q838" s="2"/>
      <c r="R838" s="2"/>
    </row>
    <row r="839" spans="1:18" x14ac:dyDescent="0.25">
      <c r="A839" s="6"/>
      <c r="B839" s="45"/>
      <c r="C839" s="11"/>
      <c r="D839" s="11"/>
      <c r="E839" s="31"/>
      <c r="P839" s="72"/>
      <c r="Q839" s="2"/>
      <c r="R839" s="2"/>
    </row>
    <row r="840" spans="1:18" x14ac:dyDescent="0.25">
      <c r="A840" s="6"/>
      <c r="B840" s="45" t="s">
        <v>209</v>
      </c>
      <c r="C840" s="11"/>
      <c r="D840" s="11"/>
      <c r="E840" s="31"/>
      <c r="P840" s="72"/>
      <c r="Q840" s="2"/>
      <c r="R840" s="2"/>
    </row>
    <row r="841" spans="1:18" x14ac:dyDescent="0.25">
      <c r="A841" s="6"/>
      <c r="B841" s="44"/>
      <c r="C841" s="11"/>
      <c r="D841" s="11"/>
      <c r="E841" s="31"/>
      <c r="P841" s="72"/>
      <c r="Q841" s="2"/>
      <c r="R841" s="2"/>
    </row>
    <row r="842" spans="1:18" x14ac:dyDescent="0.25">
      <c r="A842" s="8" t="s">
        <v>14</v>
      </c>
      <c r="B842" s="49" t="s">
        <v>836</v>
      </c>
      <c r="C842" s="13">
        <v>8</v>
      </c>
      <c r="D842" s="14" t="s">
        <v>34</v>
      </c>
      <c r="E842" s="25">
        <v>1</v>
      </c>
      <c r="F842" s="26">
        <f>C842*E842</f>
        <v>8</v>
      </c>
      <c r="G842" s="26"/>
      <c r="H842" s="26">
        <f>C842*G842</f>
        <v>0</v>
      </c>
      <c r="I842" s="27">
        <v>11.61</v>
      </c>
      <c r="J842" s="26">
        <f>C842*I842</f>
        <v>92.88</v>
      </c>
      <c r="K842" s="28">
        <v>16</v>
      </c>
      <c r="L842" s="26">
        <f>C842*K842</f>
        <v>128</v>
      </c>
      <c r="M842" s="26">
        <f>E842+G842+I842+K842</f>
        <v>28.61</v>
      </c>
      <c r="N842" s="26">
        <f>M842*N$2</f>
        <v>3.1471</v>
      </c>
      <c r="O842" s="26">
        <f>M842+N842</f>
        <v>31.757100000000001</v>
      </c>
      <c r="P842" s="74">
        <f>O842/39</f>
        <v>0.81428461538461538</v>
      </c>
      <c r="Q842" s="39">
        <f>O842+P842</f>
        <v>32.571384615384616</v>
      </c>
      <c r="R842" s="39">
        <f>C842*Q842</f>
        <v>260.57107692307693</v>
      </c>
    </row>
    <row r="843" spans="1:18" x14ac:dyDescent="0.25">
      <c r="A843" s="6"/>
      <c r="B843" s="44"/>
      <c r="C843" s="11"/>
      <c r="D843" s="11"/>
      <c r="E843" s="31"/>
      <c r="P843" s="72"/>
      <c r="Q843" s="2"/>
      <c r="R843" s="2"/>
    </row>
    <row r="844" spans="1:18" x14ac:dyDescent="0.25">
      <c r="A844" s="6"/>
      <c r="B844" s="46" t="s">
        <v>263</v>
      </c>
      <c r="C844" s="11"/>
      <c r="D844" s="11"/>
      <c r="E844" s="31"/>
      <c r="P844" s="72"/>
      <c r="Q844" s="2"/>
      <c r="R844" s="4"/>
    </row>
    <row r="845" spans="1:18" x14ac:dyDescent="0.25">
      <c r="A845" s="9"/>
      <c r="B845" s="47"/>
      <c r="C845" s="13"/>
      <c r="D845" s="13"/>
      <c r="E845" s="31"/>
      <c r="P845" s="72"/>
      <c r="Q845" s="2"/>
      <c r="R845" s="2"/>
    </row>
    <row r="846" spans="1:18" x14ac:dyDescent="0.25">
      <c r="A846" s="6"/>
      <c r="B846" s="44"/>
      <c r="C846" s="11"/>
      <c r="D846" s="11"/>
      <c r="E846" s="31"/>
      <c r="P846" s="72"/>
      <c r="Q846" s="2"/>
      <c r="R846" s="2"/>
    </row>
    <row r="847" spans="1:18" ht="30" x14ac:dyDescent="0.25">
      <c r="A847" s="6"/>
      <c r="B847" s="45" t="s">
        <v>264</v>
      </c>
      <c r="C847" s="11"/>
      <c r="D847" s="11"/>
      <c r="E847" s="31"/>
      <c r="P847" s="72"/>
      <c r="Q847" s="2"/>
      <c r="R847" s="2"/>
    </row>
    <row r="848" spans="1:18" x14ac:dyDescent="0.25">
      <c r="A848" s="6"/>
      <c r="B848" s="45"/>
      <c r="C848" s="11"/>
      <c r="D848" s="11"/>
      <c r="E848" s="31"/>
      <c r="P848" s="72"/>
      <c r="Q848" s="2"/>
      <c r="R848" s="2"/>
    </row>
    <row r="849" spans="1:18" x14ac:dyDescent="0.25">
      <c r="A849" s="6"/>
      <c r="B849" s="45" t="s">
        <v>27</v>
      </c>
      <c r="C849" s="11"/>
      <c r="D849" s="11"/>
      <c r="E849" s="31"/>
      <c r="P849" s="72"/>
      <c r="Q849" s="2"/>
      <c r="R849" s="2"/>
    </row>
    <row r="850" spans="1:18" x14ac:dyDescent="0.25">
      <c r="A850" s="6"/>
      <c r="B850" s="44"/>
      <c r="C850" s="11"/>
      <c r="D850" s="11"/>
      <c r="E850" s="31"/>
      <c r="P850" s="72"/>
      <c r="Q850" s="2"/>
      <c r="R850" s="2"/>
    </row>
    <row r="851" spans="1:18" x14ac:dyDescent="0.25">
      <c r="A851" s="7" t="s">
        <v>14</v>
      </c>
      <c r="B851" s="48" t="s">
        <v>265</v>
      </c>
      <c r="C851" s="11">
        <v>6</v>
      </c>
      <c r="D851" s="12" t="s">
        <v>12</v>
      </c>
      <c r="E851" s="33"/>
      <c r="F851" s="34"/>
      <c r="G851" s="34"/>
      <c r="H851" s="34"/>
      <c r="I851" s="34"/>
      <c r="J851" s="34"/>
      <c r="K851" s="34"/>
      <c r="L851" s="34"/>
      <c r="M851" s="34"/>
      <c r="N851" s="34"/>
      <c r="O851" s="34"/>
      <c r="P851" s="73"/>
      <c r="Q851" s="17" t="s">
        <v>814</v>
      </c>
      <c r="R851" s="2"/>
    </row>
    <row r="852" spans="1:18" x14ac:dyDescent="0.25">
      <c r="A852" s="6"/>
      <c r="B852" s="44"/>
      <c r="C852" s="11"/>
      <c r="D852" s="11"/>
      <c r="E852" s="31"/>
      <c r="P852" s="72"/>
      <c r="Q852" s="2"/>
      <c r="R852" s="2"/>
    </row>
    <row r="853" spans="1:18" x14ac:dyDescent="0.25">
      <c r="A853" s="6"/>
      <c r="B853" s="45" t="s">
        <v>31</v>
      </c>
      <c r="C853" s="11"/>
      <c r="D853" s="11"/>
      <c r="E853" s="31"/>
      <c r="P853" s="72"/>
      <c r="Q853" s="2"/>
      <c r="R853" s="2"/>
    </row>
    <row r="854" spans="1:18" x14ac:dyDescent="0.25">
      <c r="A854" s="6"/>
      <c r="B854" s="45"/>
      <c r="C854" s="11"/>
      <c r="D854" s="11"/>
      <c r="E854" s="31"/>
      <c r="P854" s="72"/>
      <c r="Q854" s="2"/>
      <c r="R854" s="2"/>
    </row>
    <row r="855" spans="1:18" x14ac:dyDescent="0.25">
      <c r="A855" s="6"/>
      <c r="B855" s="45" t="s">
        <v>32</v>
      </c>
      <c r="C855" s="11"/>
      <c r="D855" s="11"/>
      <c r="E855" s="31"/>
      <c r="P855" s="72"/>
      <c r="Q855" s="2"/>
      <c r="R855" s="2"/>
    </row>
    <row r="856" spans="1:18" x14ac:dyDescent="0.25">
      <c r="A856" s="6"/>
      <c r="B856" s="44"/>
      <c r="C856" s="11"/>
      <c r="D856" s="11"/>
      <c r="E856" s="31"/>
      <c r="P856" s="72"/>
      <c r="Q856" s="2"/>
      <c r="R856" s="2"/>
    </row>
    <row r="857" spans="1:18" ht="30" x14ac:dyDescent="0.25">
      <c r="A857" s="7" t="s">
        <v>15</v>
      </c>
      <c r="B857" s="48" t="s">
        <v>266</v>
      </c>
      <c r="C857" s="11">
        <v>8</v>
      </c>
      <c r="D857" s="12" t="s">
        <v>34</v>
      </c>
      <c r="E857" s="25"/>
      <c r="F857" s="26">
        <f>C857*E857</f>
        <v>0</v>
      </c>
      <c r="G857" s="26"/>
      <c r="H857" s="26">
        <f>C857*G857</f>
        <v>0</v>
      </c>
      <c r="I857" s="27"/>
      <c r="J857" s="26">
        <f>C857*I857</f>
        <v>0</v>
      </c>
      <c r="K857" s="28"/>
      <c r="L857" s="26">
        <f>C857*K857</f>
        <v>0</v>
      </c>
      <c r="M857" s="26">
        <f>E857+G857+I857+K857</f>
        <v>0</v>
      </c>
      <c r="N857" s="26">
        <f>M857*N$2</f>
        <v>0</v>
      </c>
      <c r="O857" s="26">
        <f>M857+N857</f>
        <v>0</v>
      </c>
      <c r="P857" s="74">
        <f>O857/39</f>
        <v>0</v>
      </c>
      <c r="Q857" s="41" t="s">
        <v>828</v>
      </c>
      <c r="R857" s="39"/>
    </row>
    <row r="858" spans="1:18" x14ac:dyDescent="0.25">
      <c r="A858" s="6"/>
      <c r="B858" s="44"/>
      <c r="C858" s="11"/>
      <c r="D858" s="11"/>
      <c r="E858" s="31"/>
      <c r="P858" s="72"/>
      <c r="Q858" s="2"/>
      <c r="R858" s="2"/>
    </row>
    <row r="859" spans="1:18" ht="30" x14ac:dyDescent="0.25">
      <c r="A859" s="7" t="s">
        <v>16</v>
      </c>
      <c r="B859" s="48" t="s">
        <v>267</v>
      </c>
      <c r="C859" s="11">
        <v>11</v>
      </c>
      <c r="D859" s="12" t="s">
        <v>34</v>
      </c>
      <c r="E859" s="25"/>
      <c r="F859" s="26">
        <f>C859*E859</f>
        <v>0</v>
      </c>
      <c r="G859" s="26"/>
      <c r="H859" s="26">
        <f>C859*G859</f>
        <v>0</v>
      </c>
      <c r="I859" s="27"/>
      <c r="J859" s="26">
        <f>C859*I859</f>
        <v>0</v>
      </c>
      <c r="K859" s="28"/>
      <c r="L859" s="26">
        <f>C859*K859</f>
        <v>0</v>
      </c>
      <c r="M859" s="26">
        <f>E859+G859+I859+K859</f>
        <v>0</v>
      </c>
      <c r="N859" s="26">
        <f>M859*N$2</f>
        <v>0</v>
      </c>
      <c r="O859" s="26">
        <f>M859+N859</f>
        <v>0</v>
      </c>
      <c r="P859" s="74">
        <f>O859/39</f>
        <v>0</v>
      </c>
      <c r="Q859" s="41" t="s">
        <v>828</v>
      </c>
      <c r="R859" s="39"/>
    </row>
    <row r="860" spans="1:18" x14ac:dyDescent="0.25">
      <c r="A860" s="6"/>
      <c r="B860" s="44"/>
      <c r="C860" s="11"/>
      <c r="D860" s="11"/>
      <c r="E860" s="31"/>
      <c r="P860" s="72"/>
      <c r="Q860" s="2"/>
      <c r="R860" s="2"/>
    </row>
    <row r="861" spans="1:18" ht="30" x14ac:dyDescent="0.25">
      <c r="A861" s="7" t="s">
        <v>17</v>
      </c>
      <c r="B861" s="48" t="s">
        <v>268</v>
      </c>
      <c r="C861" s="11">
        <v>1</v>
      </c>
      <c r="D861" s="12" t="s">
        <v>34</v>
      </c>
      <c r="E861" s="25"/>
      <c r="F861" s="26">
        <f>C861*E861</f>
        <v>0</v>
      </c>
      <c r="G861" s="26"/>
      <c r="H861" s="26">
        <f>C861*G861</f>
        <v>0</v>
      </c>
      <c r="I861" s="27"/>
      <c r="J861" s="26">
        <f>C861*I861</f>
        <v>0</v>
      </c>
      <c r="K861" s="28"/>
      <c r="L861" s="26">
        <f>C861*K861</f>
        <v>0</v>
      </c>
      <c r="M861" s="26">
        <f>E861+G861+I861+K861</f>
        <v>0</v>
      </c>
      <c r="N861" s="26">
        <f>M861*N$2</f>
        <v>0</v>
      </c>
      <c r="O861" s="26">
        <f>M861+N861</f>
        <v>0</v>
      </c>
      <c r="P861" s="74">
        <f>O861/39</f>
        <v>0</v>
      </c>
      <c r="Q861" s="41" t="s">
        <v>828</v>
      </c>
      <c r="R861" s="39"/>
    </row>
    <row r="862" spans="1:18" x14ac:dyDescent="0.25">
      <c r="A862" s="6"/>
      <c r="B862" s="44"/>
      <c r="C862" s="11"/>
      <c r="D862" s="11"/>
      <c r="E862" s="31"/>
      <c r="P862" s="72"/>
      <c r="Q862" s="2"/>
      <c r="R862" s="2"/>
    </row>
    <row r="863" spans="1:18" ht="30" x14ac:dyDescent="0.25">
      <c r="A863" s="8" t="s">
        <v>18</v>
      </c>
      <c r="B863" s="49" t="s">
        <v>269</v>
      </c>
      <c r="C863" s="13">
        <v>23</v>
      </c>
      <c r="D863" s="14" t="s">
        <v>34</v>
      </c>
      <c r="E863" s="25"/>
      <c r="F863" s="26">
        <f>C863*E863</f>
        <v>0</v>
      </c>
      <c r="G863" s="26"/>
      <c r="H863" s="26">
        <f>C863*G863</f>
        <v>0</v>
      </c>
      <c r="I863" s="27"/>
      <c r="J863" s="26">
        <f>C863*I863</f>
        <v>0</v>
      </c>
      <c r="K863" s="28"/>
      <c r="L863" s="26">
        <f>C863*K863</f>
        <v>0</v>
      </c>
      <c r="M863" s="26">
        <f>E863+G863+I863+K863</f>
        <v>0</v>
      </c>
      <c r="N863" s="26">
        <f>M863*N$2</f>
        <v>0</v>
      </c>
      <c r="O863" s="26">
        <f>M863+N863</f>
        <v>0</v>
      </c>
      <c r="P863" s="74">
        <f>O863/39</f>
        <v>0</v>
      </c>
      <c r="Q863" s="41" t="s">
        <v>828</v>
      </c>
      <c r="R863" s="39"/>
    </row>
    <row r="864" spans="1:18" x14ac:dyDescent="0.25">
      <c r="A864" s="6"/>
      <c r="B864" s="44"/>
      <c r="C864" s="11"/>
      <c r="D864" s="11"/>
      <c r="E864" s="31"/>
      <c r="P864" s="72"/>
      <c r="Q864" s="2"/>
      <c r="R864" s="2"/>
    </row>
    <row r="865" spans="1:18" x14ac:dyDescent="0.25">
      <c r="A865" s="6"/>
      <c r="B865" s="46" t="s">
        <v>270</v>
      </c>
      <c r="C865" s="11"/>
      <c r="D865" s="11"/>
      <c r="E865" s="31"/>
      <c r="P865" s="72"/>
      <c r="Q865" s="2"/>
      <c r="R865" s="4"/>
    </row>
    <row r="866" spans="1:18" x14ac:dyDescent="0.25">
      <c r="A866" s="9"/>
      <c r="B866" s="47"/>
      <c r="C866" s="13"/>
      <c r="D866" s="13"/>
      <c r="E866" s="31"/>
      <c r="P866" s="72"/>
      <c r="Q866" s="2"/>
      <c r="R866" s="2"/>
    </row>
    <row r="867" spans="1:18" x14ac:dyDescent="0.25">
      <c r="A867" s="6"/>
      <c r="B867" s="44"/>
      <c r="C867" s="11"/>
      <c r="D867" s="11"/>
      <c r="E867" s="31"/>
      <c r="P867" s="72"/>
      <c r="Q867" s="2"/>
      <c r="R867" s="2"/>
    </row>
    <row r="868" spans="1:18" x14ac:dyDescent="0.25">
      <c r="A868" s="6"/>
      <c r="B868" s="45" t="s">
        <v>36</v>
      </c>
      <c r="C868" s="11"/>
      <c r="D868" s="11"/>
      <c r="E868" s="31"/>
      <c r="P868" s="72"/>
      <c r="Q868" s="2"/>
      <c r="R868" s="2"/>
    </row>
    <row r="869" spans="1:18" x14ac:dyDescent="0.25">
      <c r="A869" s="6"/>
      <c r="B869" s="45"/>
      <c r="C869" s="11"/>
      <c r="D869" s="11"/>
      <c r="E869" s="31"/>
      <c r="P869" s="72"/>
      <c r="Q869" s="2"/>
      <c r="R869" s="2"/>
    </row>
    <row r="870" spans="1:18" x14ac:dyDescent="0.25">
      <c r="A870" s="6"/>
      <c r="B870" s="45" t="s">
        <v>37</v>
      </c>
      <c r="C870" s="11"/>
      <c r="D870" s="11"/>
      <c r="E870" s="31"/>
      <c r="P870" s="72"/>
      <c r="Q870" s="2"/>
      <c r="R870" s="2"/>
    </row>
    <row r="871" spans="1:18" x14ac:dyDescent="0.25">
      <c r="A871" s="6"/>
      <c r="B871" s="45"/>
      <c r="C871" s="11"/>
      <c r="D871" s="11"/>
      <c r="E871" s="31"/>
      <c r="P871" s="72"/>
      <c r="Q871" s="2"/>
      <c r="R871" s="2"/>
    </row>
    <row r="872" spans="1:18" s="19" customFormat="1" ht="60" x14ac:dyDescent="0.25">
      <c r="A872" s="6"/>
      <c r="B872" s="50" t="s">
        <v>858</v>
      </c>
      <c r="C872" s="6"/>
      <c r="D872" s="6"/>
      <c r="E872" s="37"/>
      <c r="F872" s="38"/>
      <c r="G872" s="38"/>
      <c r="H872" s="38"/>
      <c r="I872" s="38"/>
      <c r="J872" s="38"/>
      <c r="K872" s="38"/>
      <c r="L872" s="38"/>
      <c r="M872" s="38"/>
      <c r="N872" s="38"/>
      <c r="O872" s="38"/>
      <c r="P872" s="76"/>
      <c r="Q872" s="18" t="s">
        <v>813</v>
      </c>
      <c r="R872" s="20"/>
    </row>
    <row r="873" spans="1:18" x14ac:dyDescent="0.25">
      <c r="A873" s="6"/>
      <c r="B873" s="45"/>
      <c r="C873" s="11"/>
      <c r="D873" s="11"/>
      <c r="E873" s="31"/>
      <c r="P873" s="72"/>
      <c r="Q873" s="2"/>
      <c r="R873" s="2"/>
    </row>
    <row r="874" spans="1:18" x14ac:dyDescent="0.25">
      <c r="A874" s="6"/>
      <c r="B874" s="44"/>
      <c r="C874" s="11"/>
      <c r="D874" s="11"/>
      <c r="E874" s="31"/>
      <c r="P874" s="72"/>
      <c r="Q874" s="2"/>
      <c r="R874" s="2"/>
    </row>
    <row r="875" spans="1:18" x14ac:dyDescent="0.25">
      <c r="A875" s="6"/>
      <c r="B875" s="46" t="s">
        <v>274</v>
      </c>
      <c r="C875" s="11"/>
      <c r="D875" s="11"/>
      <c r="E875" s="31"/>
      <c r="P875" s="72"/>
      <c r="Q875" s="2"/>
      <c r="R875" s="4"/>
    </row>
    <row r="876" spans="1:18" x14ac:dyDescent="0.25">
      <c r="A876" s="9"/>
      <c r="B876" s="47"/>
      <c r="C876" s="13"/>
      <c r="D876" s="13"/>
      <c r="E876" s="31"/>
      <c r="P876" s="72"/>
      <c r="Q876" s="2"/>
      <c r="R876" s="2"/>
    </row>
    <row r="877" spans="1:18" x14ac:dyDescent="0.25">
      <c r="A877" s="6"/>
      <c r="B877" s="44"/>
      <c r="C877" s="11"/>
      <c r="D877" s="11"/>
      <c r="E877" s="31"/>
      <c r="P877" s="72"/>
      <c r="Q877" s="2"/>
      <c r="R877" s="2"/>
    </row>
    <row r="878" spans="1:18" ht="30" x14ac:dyDescent="0.25">
      <c r="A878" s="6"/>
      <c r="B878" s="45" t="s">
        <v>797</v>
      </c>
      <c r="C878" s="11"/>
      <c r="D878" s="11"/>
      <c r="E878" s="31"/>
      <c r="P878" s="72"/>
      <c r="Q878" s="2"/>
      <c r="R878" s="2"/>
    </row>
    <row r="879" spans="1:18" x14ac:dyDescent="0.25">
      <c r="A879" s="6"/>
      <c r="B879" s="44"/>
      <c r="C879" s="11"/>
      <c r="D879" s="11"/>
      <c r="E879" s="31"/>
      <c r="P879" s="72"/>
      <c r="Q879" s="2"/>
      <c r="R879" s="2"/>
    </row>
    <row r="880" spans="1:18" x14ac:dyDescent="0.25">
      <c r="A880" s="6"/>
      <c r="B880" s="45" t="s">
        <v>44</v>
      </c>
      <c r="C880" s="11"/>
      <c r="D880" s="11"/>
      <c r="E880" s="31"/>
      <c r="P880" s="72"/>
      <c r="Q880" s="2"/>
      <c r="R880" s="2"/>
    </row>
    <row r="881" spans="1:18" x14ac:dyDescent="0.25">
      <c r="A881" s="6"/>
      <c r="B881" s="45"/>
      <c r="C881" s="11"/>
      <c r="D881" s="11"/>
      <c r="E881" s="31"/>
      <c r="P881" s="72"/>
      <c r="Q881" s="2"/>
      <c r="R881" s="2"/>
    </row>
    <row r="882" spans="1:18" x14ac:dyDescent="0.25">
      <c r="A882" s="6"/>
      <c r="B882" s="45" t="s">
        <v>5</v>
      </c>
      <c r="C882" s="11"/>
      <c r="D882" s="11"/>
      <c r="E882" s="31"/>
      <c r="P882" s="72"/>
      <c r="Q882" s="2"/>
      <c r="R882" s="2"/>
    </row>
    <row r="883" spans="1:18" x14ac:dyDescent="0.25">
      <c r="A883" s="6"/>
      <c r="B883" s="45"/>
      <c r="C883" s="11"/>
      <c r="D883" s="11"/>
      <c r="E883" s="31"/>
      <c r="P883" s="72"/>
      <c r="Q883" s="2"/>
      <c r="R883" s="2"/>
    </row>
    <row r="884" spans="1:18" x14ac:dyDescent="0.25">
      <c r="A884" s="6"/>
      <c r="B884" s="45" t="s">
        <v>45</v>
      </c>
      <c r="C884" s="11"/>
      <c r="D884" s="11"/>
      <c r="E884" s="31"/>
      <c r="P884" s="72"/>
      <c r="Q884" s="2"/>
      <c r="R884" s="2"/>
    </row>
    <row r="885" spans="1:18" x14ac:dyDescent="0.25">
      <c r="A885" s="6"/>
      <c r="B885" s="45"/>
      <c r="C885" s="11"/>
      <c r="D885" s="11"/>
      <c r="E885" s="31"/>
      <c r="P885" s="72"/>
      <c r="Q885" s="2"/>
      <c r="R885" s="2"/>
    </row>
    <row r="886" spans="1:18" ht="30" x14ac:dyDescent="0.25">
      <c r="A886" s="6"/>
      <c r="B886" s="45" t="s">
        <v>275</v>
      </c>
      <c r="C886" s="11"/>
      <c r="D886" s="11"/>
      <c r="E886" s="31"/>
      <c r="P886" s="72"/>
      <c r="Q886" s="2"/>
      <c r="R886" s="2"/>
    </row>
    <row r="887" spans="1:18" x14ac:dyDescent="0.25">
      <c r="A887" s="6"/>
      <c r="B887" s="45"/>
      <c r="C887" s="11"/>
      <c r="D887" s="11"/>
      <c r="E887" s="31"/>
      <c r="P887" s="72"/>
      <c r="Q887" s="2"/>
      <c r="R887" s="2"/>
    </row>
    <row r="888" spans="1:18" x14ac:dyDescent="0.25">
      <c r="A888" s="6"/>
      <c r="B888" s="45" t="s">
        <v>6</v>
      </c>
      <c r="C888" s="11"/>
      <c r="D888" s="11"/>
      <c r="E888" s="31"/>
      <c r="P888" s="72"/>
      <c r="Q888" s="2"/>
      <c r="R888" s="2"/>
    </row>
    <row r="889" spans="1:18" x14ac:dyDescent="0.25">
      <c r="A889" s="6"/>
      <c r="B889" s="45"/>
      <c r="C889" s="11"/>
      <c r="D889" s="11"/>
      <c r="E889" s="31"/>
      <c r="P889" s="72"/>
      <c r="Q889" s="2"/>
      <c r="R889" s="2"/>
    </row>
    <row r="890" spans="1:18" x14ac:dyDescent="0.25">
      <c r="A890" s="6"/>
      <c r="B890" s="45" t="s">
        <v>7</v>
      </c>
      <c r="C890" s="11"/>
      <c r="D890" s="11"/>
      <c r="E890" s="31"/>
      <c r="P890" s="72"/>
      <c r="Q890" s="2"/>
      <c r="R890" s="2"/>
    </row>
    <row r="891" spans="1:18" x14ac:dyDescent="0.25">
      <c r="A891" s="6"/>
      <c r="B891" s="44"/>
      <c r="C891" s="11"/>
      <c r="D891" s="11"/>
      <c r="E891" s="31"/>
      <c r="P891" s="72"/>
      <c r="Q891" s="2"/>
      <c r="R891" s="2"/>
    </row>
    <row r="892" spans="1:18" s="19" customFormat="1" ht="60" x14ac:dyDescent="0.25">
      <c r="A892" s="8" t="s">
        <v>9</v>
      </c>
      <c r="B892" s="52" t="s">
        <v>8</v>
      </c>
      <c r="C892" s="9">
        <v>1</v>
      </c>
      <c r="D892" s="8" t="s">
        <v>10</v>
      </c>
      <c r="E892" s="35"/>
      <c r="F892" s="36"/>
      <c r="G892" s="36"/>
      <c r="H892" s="36"/>
      <c r="I892" s="36"/>
      <c r="J892" s="36"/>
      <c r="K892" s="36"/>
      <c r="L892" s="36"/>
      <c r="M892" s="36"/>
      <c r="N892" s="36"/>
      <c r="O892" s="36"/>
      <c r="P892" s="75"/>
      <c r="Q892" s="18" t="s">
        <v>813</v>
      </c>
      <c r="R892" s="20"/>
    </row>
    <row r="893" spans="1:18" x14ac:dyDescent="0.25">
      <c r="A893" s="6"/>
      <c r="B893" s="44"/>
      <c r="C893" s="11"/>
      <c r="D893" s="11"/>
      <c r="E893" s="31"/>
      <c r="P893" s="72"/>
      <c r="Q893" s="2"/>
      <c r="R893" s="2"/>
    </row>
    <row r="894" spans="1:18" x14ac:dyDescent="0.25">
      <c r="A894" s="6"/>
      <c r="B894" s="46" t="s">
        <v>276</v>
      </c>
      <c r="C894" s="11"/>
      <c r="D894" s="11"/>
      <c r="E894" s="31"/>
      <c r="P894" s="72"/>
      <c r="Q894" s="2"/>
      <c r="R894" s="4"/>
    </row>
    <row r="895" spans="1:18" x14ac:dyDescent="0.25">
      <c r="A895" s="9"/>
      <c r="B895" s="47"/>
      <c r="C895" s="13"/>
      <c r="D895" s="13"/>
      <c r="E895" s="31"/>
      <c r="P895" s="72"/>
      <c r="Q895" s="2"/>
      <c r="R895" s="2"/>
    </row>
    <row r="896" spans="1:18" x14ac:dyDescent="0.25">
      <c r="A896" s="6"/>
      <c r="B896" s="44"/>
      <c r="C896" s="11"/>
      <c r="D896" s="11"/>
      <c r="E896" s="31"/>
      <c r="P896" s="72"/>
      <c r="Q896" s="2"/>
      <c r="R896" s="2"/>
    </row>
    <row r="897" spans="1:18" x14ac:dyDescent="0.25">
      <c r="A897" s="6"/>
      <c r="B897" s="45" t="s">
        <v>36</v>
      </c>
      <c r="C897" s="11"/>
      <c r="D897" s="11"/>
      <c r="E897" s="31"/>
      <c r="P897" s="72"/>
      <c r="Q897" s="2"/>
      <c r="R897" s="2"/>
    </row>
    <row r="898" spans="1:18" x14ac:dyDescent="0.25">
      <c r="A898" s="6"/>
      <c r="B898" s="45"/>
      <c r="C898" s="11"/>
      <c r="D898" s="11"/>
      <c r="E898" s="31"/>
      <c r="P898" s="72"/>
      <c r="Q898" s="2"/>
      <c r="R898" s="2"/>
    </row>
    <row r="899" spans="1:18" ht="30" x14ac:dyDescent="0.25">
      <c r="A899" s="6"/>
      <c r="B899" s="45" t="s">
        <v>47</v>
      </c>
      <c r="C899" s="11"/>
      <c r="D899" s="11"/>
      <c r="E899" s="31"/>
      <c r="P899" s="72"/>
      <c r="Q899" s="2"/>
      <c r="R899" s="2"/>
    </row>
    <row r="900" spans="1:18" x14ac:dyDescent="0.25">
      <c r="A900" s="6"/>
      <c r="B900" s="45"/>
      <c r="C900" s="11"/>
      <c r="D900" s="11"/>
      <c r="E900" s="31"/>
      <c r="P900" s="72"/>
      <c r="Q900" s="2"/>
      <c r="R900" s="2"/>
    </row>
    <row r="901" spans="1:18" x14ac:dyDescent="0.25">
      <c r="A901" s="6"/>
      <c r="B901" s="45" t="s">
        <v>48</v>
      </c>
      <c r="C901" s="11"/>
      <c r="D901" s="11"/>
      <c r="E901" s="31"/>
      <c r="P901" s="72"/>
      <c r="Q901" s="2"/>
      <c r="R901" s="2"/>
    </row>
    <row r="902" spans="1:18" x14ac:dyDescent="0.25">
      <c r="A902" s="6"/>
      <c r="B902" s="45"/>
      <c r="C902" s="11"/>
      <c r="D902" s="11"/>
      <c r="E902" s="31"/>
      <c r="P902" s="72"/>
      <c r="Q902" s="2"/>
      <c r="R902" s="2"/>
    </row>
    <row r="903" spans="1:18" ht="30" x14ac:dyDescent="0.25">
      <c r="A903" s="6"/>
      <c r="B903" s="45" t="s">
        <v>49</v>
      </c>
      <c r="C903" s="11"/>
      <c r="D903" s="11"/>
      <c r="E903" s="31"/>
      <c r="P903" s="72"/>
      <c r="Q903" s="2"/>
      <c r="R903" s="2"/>
    </row>
    <row r="904" spans="1:18" x14ac:dyDescent="0.25">
      <c r="A904" s="6"/>
      <c r="B904" s="44"/>
      <c r="C904" s="11"/>
      <c r="D904" s="11"/>
      <c r="E904" s="31"/>
      <c r="P904" s="72"/>
      <c r="Q904" s="2"/>
      <c r="R904" s="2"/>
    </row>
    <row r="905" spans="1:18" x14ac:dyDescent="0.25">
      <c r="A905" s="7" t="s">
        <v>19</v>
      </c>
      <c r="B905" s="48" t="s">
        <v>50</v>
      </c>
      <c r="C905" s="11">
        <v>13</v>
      </c>
      <c r="D905" s="12" t="s">
        <v>12</v>
      </c>
      <c r="E905" s="25">
        <v>25</v>
      </c>
      <c r="F905" s="26">
        <f>C905*E905</f>
        <v>325</v>
      </c>
      <c r="G905" s="26">
        <v>60.38</v>
      </c>
      <c r="H905" s="26">
        <f>C905*G905</f>
        <v>784.94</v>
      </c>
      <c r="I905" s="27"/>
      <c r="J905" s="26">
        <f>C905*I905</f>
        <v>0</v>
      </c>
      <c r="K905" s="28">
        <v>16</v>
      </c>
      <c r="L905" s="26">
        <f>C905*K905</f>
        <v>208</v>
      </c>
      <c r="M905" s="26">
        <f>E905+G905+I905+K905</f>
        <v>101.38</v>
      </c>
      <c r="N905" s="26">
        <f>M905*N$2</f>
        <v>11.1518</v>
      </c>
      <c r="O905" s="26">
        <f>M905+N905</f>
        <v>112.53179999999999</v>
      </c>
      <c r="P905" s="74">
        <f>O905/39</f>
        <v>2.8854307692307688</v>
      </c>
      <c r="Q905" s="39">
        <f>O905+P905</f>
        <v>115.41723076923076</v>
      </c>
      <c r="R905" s="39">
        <f>C905*Q905</f>
        <v>1500.4239999999998</v>
      </c>
    </row>
    <row r="906" spans="1:18" x14ac:dyDescent="0.25">
      <c r="A906" s="6"/>
      <c r="B906" s="44"/>
      <c r="C906" s="11"/>
      <c r="D906" s="11"/>
      <c r="E906" s="31"/>
      <c r="P906" s="72"/>
      <c r="Q906" s="2"/>
      <c r="R906" s="2"/>
    </row>
    <row r="907" spans="1:18" ht="30" x14ac:dyDescent="0.25">
      <c r="A907" s="6"/>
      <c r="B907" s="45" t="s">
        <v>277</v>
      </c>
      <c r="C907" s="11"/>
      <c r="D907" s="11"/>
      <c r="E907" s="31"/>
      <c r="P907" s="72"/>
      <c r="Q907" s="2"/>
      <c r="R907" s="2"/>
    </row>
    <row r="908" spans="1:18" x14ac:dyDescent="0.25">
      <c r="A908" s="6"/>
      <c r="B908" s="45"/>
      <c r="C908" s="11"/>
      <c r="D908" s="11"/>
      <c r="E908" s="31"/>
      <c r="P908" s="72"/>
      <c r="Q908" s="2"/>
      <c r="R908" s="2"/>
    </row>
    <row r="909" spans="1:18" x14ac:dyDescent="0.25">
      <c r="A909" s="6"/>
      <c r="B909" s="45" t="s">
        <v>278</v>
      </c>
      <c r="C909" s="11"/>
      <c r="D909" s="11"/>
      <c r="E909" s="31"/>
      <c r="P909" s="72"/>
      <c r="Q909" s="2"/>
      <c r="R909" s="2"/>
    </row>
    <row r="910" spans="1:18" x14ac:dyDescent="0.25">
      <c r="A910" s="6"/>
      <c r="B910" s="44"/>
      <c r="C910" s="11"/>
      <c r="D910" s="11"/>
      <c r="E910" s="31"/>
      <c r="P910" s="72"/>
      <c r="Q910" s="2"/>
      <c r="R910" s="2"/>
    </row>
    <row r="911" spans="1:18" x14ac:dyDescent="0.25">
      <c r="A911" s="7" t="s">
        <v>11</v>
      </c>
      <c r="B911" s="48" t="s">
        <v>279</v>
      </c>
      <c r="C911" s="11">
        <v>89</v>
      </c>
      <c r="D911" s="12" t="s">
        <v>34</v>
      </c>
      <c r="E911" s="25"/>
      <c r="F911" s="26">
        <f>C911*E911</f>
        <v>0</v>
      </c>
      <c r="G911" s="26"/>
      <c r="H911" s="26">
        <f>C911*G911</f>
        <v>0</v>
      </c>
      <c r="I911" s="27"/>
      <c r="J911" s="26">
        <f>C911*I911</f>
        <v>0</v>
      </c>
      <c r="K911" s="28"/>
      <c r="L911" s="26">
        <f>C911*K911</f>
        <v>0</v>
      </c>
      <c r="M911" s="26">
        <f>E911+G911+I911+K911</f>
        <v>0</v>
      </c>
      <c r="N911" s="26">
        <f>M911*N$2</f>
        <v>0</v>
      </c>
      <c r="O911" s="26">
        <f>M911+N911</f>
        <v>0</v>
      </c>
      <c r="P911" s="74">
        <f>O911/39</f>
        <v>0</v>
      </c>
      <c r="Q911" s="41" t="s">
        <v>828</v>
      </c>
      <c r="R911" s="39"/>
    </row>
    <row r="912" spans="1:18" x14ac:dyDescent="0.25">
      <c r="A912" s="6"/>
      <c r="B912" s="44"/>
      <c r="C912" s="11"/>
      <c r="D912" s="11"/>
      <c r="E912" s="31"/>
      <c r="P912" s="72"/>
      <c r="Q912" s="2"/>
      <c r="R912" s="2"/>
    </row>
    <row r="913" spans="1:18" x14ac:dyDescent="0.25">
      <c r="A913" s="6"/>
      <c r="B913" s="45" t="s">
        <v>280</v>
      </c>
      <c r="C913" s="11"/>
      <c r="D913" s="11"/>
      <c r="E913" s="31"/>
      <c r="P913" s="72"/>
      <c r="Q913" s="2"/>
      <c r="R913" s="2"/>
    </row>
    <row r="914" spans="1:18" x14ac:dyDescent="0.25">
      <c r="A914" s="6"/>
      <c r="B914" s="44"/>
      <c r="C914" s="11"/>
      <c r="D914" s="11"/>
      <c r="E914" s="31"/>
      <c r="P914" s="72"/>
      <c r="Q914" s="2"/>
      <c r="R914" s="2"/>
    </row>
    <row r="915" spans="1:18" x14ac:dyDescent="0.25">
      <c r="A915" s="7" t="s">
        <v>13</v>
      </c>
      <c r="B915" s="48" t="s">
        <v>281</v>
      </c>
      <c r="C915" s="11">
        <v>4</v>
      </c>
      <c r="D915" s="12" t="s">
        <v>12</v>
      </c>
      <c r="E915" s="25"/>
      <c r="F915" s="26">
        <f>C915*E915</f>
        <v>0</v>
      </c>
      <c r="G915" s="26"/>
      <c r="H915" s="26">
        <f>C915*G915</f>
        <v>0</v>
      </c>
      <c r="I915" s="27"/>
      <c r="J915" s="26">
        <f>C915*I915</f>
        <v>0</v>
      </c>
      <c r="K915" s="28"/>
      <c r="L915" s="26">
        <f>C915*K915</f>
        <v>0</v>
      </c>
      <c r="M915" s="26">
        <f>E915+G915+I915+K915</f>
        <v>0</v>
      </c>
      <c r="N915" s="26">
        <f>M915*N$2</f>
        <v>0</v>
      </c>
      <c r="O915" s="26">
        <f>M915+N915</f>
        <v>0</v>
      </c>
      <c r="P915" s="74">
        <f>O915/39</f>
        <v>0</v>
      </c>
      <c r="Q915" s="41" t="s">
        <v>828</v>
      </c>
      <c r="R915" s="39"/>
    </row>
    <row r="916" spans="1:18" x14ac:dyDescent="0.25">
      <c r="A916" s="6"/>
      <c r="B916" s="44"/>
      <c r="C916" s="11"/>
      <c r="D916" s="11"/>
      <c r="E916" s="31"/>
      <c r="P916" s="72"/>
      <c r="Q916" s="2"/>
      <c r="R916" s="2"/>
    </row>
    <row r="917" spans="1:18" x14ac:dyDescent="0.25">
      <c r="A917" s="8" t="s">
        <v>14</v>
      </c>
      <c r="B917" s="49" t="s">
        <v>282</v>
      </c>
      <c r="C917" s="13">
        <v>11</v>
      </c>
      <c r="D917" s="14" t="s">
        <v>12</v>
      </c>
      <c r="E917" s="25"/>
      <c r="F917" s="26">
        <f>C917*E917</f>
        <v>0</v>
      </c>
      <c r="G917" s="26"/>
      <c r="H917" s="26">
        <f>C917*G917</f>
        <v>0</v>
      </c>
      <c r="I917" s="27"/>
      <c r="J917" s="26">
        <f>C917*I917</f>
        <v>0</v>
      </c>
      <c r="K917" s="28"/>
      <c r="L917" s="26">
        <f>C917*K917</f>
        <v>0</v>
      </c>
      <c r="M917" s="26">
        <f>E917+G917+I917+K917</f>
        <v>0</v>
      </c>
      <c r="N917" s="26">
        <f>M917*N$2</f>
        <v>0</v>
      </c>
      <c r="O917" s="26">
        <f>M917+N917</f>
        <v>0</v>
      </c>
      <c r="P917" s="74">
        <f>O917/39</f>
        <v>0</v>
      </c>
      <c r="Q917" s="41" t="s">
        <v>828</v>
      </c>
      <c r="R917" s="39"/>
    </row>
    <row r="918" spans="1:18" x14ac:dyDescent="0.25">
      <c r="A918" s="6"/>
      <c r="B918" s="44"/>
      <c r="C918" s="11"/>
      <c r="D918" s="11"/>
      <c r="E918" s="31"/>
      <c r="P918" s="72"/>
      <c r="Q918" s="2"/>
      <c r="R918" s="2"/>
    </row>
    <row r="919" spans="1:18" x14ac:dyDescent="0.25">
      <c r="A919" s="6"/>
      <c r="B919" s="46" t="s">
        <v>283</v>
      </c>
      <c r="C919" s="11"/>
      <c r="D919" s="11"/>
      <c r="E919" s="31"/>
      <c r="P919" s="72"/>
      <c r="Q919" s="2"/>
      <c r="R919" s="4"/>
    </row>
    <row r="920" spans="1:18" x14ac:dyDescent="0.25">
      <c r="A920" s="9"/>
      <c r="B920" s="47"/>
      <c r="C920" s="13"/>
      <c r="D920" s="13"/>
      <c r="E920" s="31"/>
      <c r="P920" s="72"/>
      <c r="Q920" s="2"/>
      <c r="R920" s="2"/>
    </row>
    <row r="921" spans="1:18" x14ac:dyDescent="0.25">
      <c r="A921" s="6"/>
      <c r="B921" s="44"/>
      <c r="C921" s="11"/>
      <c r="D921" s="11"/>
      <c r="E921" s="31"/>
      <c r="P921" s="72"/>
      <c r="Q921" s="2"/>
      <c r="R921" s="2"/>
    </row>
    <row r="922" spans="1:18" ht="30" x14ac:dyDescent="0.25">
      <c r="A922" s="6"/>
      <c r="B922" s="45" t="s">
        <v>798</v>
      </c>
      <c r="C922" s="11"/>
      <c r="D922" s="11"/>
      <c r="E922" s="31"/>
      <c r="P922" s="72"/>
      <c r="Q922" s="2"/>
      <c r="R922" s="2"/>
    </row>
    <row r="923" spans="1:18" x14ac:dyDescent="0.25">
      <c r="A923" s="6"/>
      <c r="B923" s="44"/>
      <c r="C923" s="11"/>
      <c r="D923" s="11"/>
      <c r="E923" s="31"/>
      <c r="P923" s="72"/>
      <c r="Q923" s="2"/>
      <c r="R923" s="2"/>
    </row>
    <row r="924" spans="1:18" x14ac:dyDescent="0.25">
      <c r="A924" s="6"/>
      <c r="B924" s="45" t="s">
        <v>52</v>
      </c>
      <c r="C924" s="11"/>
      <c r="D924" s="11"/>
      <c r="E924" s="31"/>
      <c r="P924" s="72"/>
      <c r="Q924" s="2"/>
      <c r="R924" s="2"/>
    </row>
    <row r="925" spans="1:18" x14ac:dyDescent="0.25">
      <c r="A925" s="6"/>
      <c r="B925" s="45"/>
      <c r="C925" s="11"/>
      <c r="D925" s="11"/>
      <c r="E925" s="31"/>
      <c r="P925" s="72"/>
      <c r="Q925" s="2"/>
      <c r="R925" s="2"/>
    </row>
    <row r="926" spans="1:18" x14ac:dyDescent="0.25">
      <c r="A926" s="6"/>
      <c r="B926" s="45" t="s">
        <v>5</v>
      </c>
      <c r="C926" s="11"/>
      <c r="D926" s="11"/>
      <c r="E926" s="31"/>
      <c r="P926" s="72"/>
      <c r="Q926" s="2"/>
      <c r="R926" s="2"/>
    </row>
    <row r="927" spans="1:18" x14ac:dyDescent="0.25">
      <c r="A927" s="6"/>
      <c r="B927" s="45"/>
      <c r="C927" s="11"/>
      <c r="D927" s="11"/>
      <c r="E927" s="31"/>
      <c r="P927" s="72"/>
      <c r="Q927" s="2"/>
      <c r="R927" s="2"/>
    </row>
    <row r="928" spans="1:18" x14ac:dyDescent="0.25">
      <c r="A928" s="6"/>
      <c r="B928" s="45" t="s">
        <v>6</v>
      </c>
      <c r="C928" s="11"/>
      <c r="D928" s="11"/>
      <c r="E928" s="31"/>
      <c r="P928" s="72"/>
      <c r="Q928" s="2"/>
      <c r="R928" s="2"/>
    </row>
    <row r="929" spans="1:18" x14ac:dyDescent="0.25">
      <c r="A929" s="6"/>
      <c r="B929" s="45"/>
      <c r="C929" s="11"/>
      <c r="D929" s="11"/>
      <c r="E929" s="31"/>
      <c r="P929" s="72"/>
      <c r="Q929" s="2"/>
      <c r="R929" s="2"/>
    </row>
    <row r="930" spans="1:18" x14ac:dyDescent="0.25">
      <c r="A930" s="6"/>
      <c r="B930" s="45" t="s">
        <v>7</v>
      </c>
      <c r="C930" s="11"/>
      <c r="D930" s="11"/>
      <c r="E930" s="31"/>
      <c r="P930" s="72"/>
      <c r="Q930" s="2"/>
      <c r="R930" s="2"/>
    </row>
    <row r="931" spans="1:18" x14ac:dyDescent="0.25">
      <c r="A931" s="6"/>
      <c r="B931" s="44"/>
      <c r="C931" s="11"/>
      <c r="D931" s="11"/>
      <c r="E931" s="31"/>
      <c r="P931" s="72"/>
      <c r="Q931" s="2"/>
      <c r="R931" s="2"/>
    </row>
    <row r="932" spans="1:18" s="19" customFormat="1" ht="60" x14ac:dyDescent="0.25">
      <c r="A932" s="8" t="s">
        <v>9</v>
      </c>
      <c r="B932" s="52" t="s">
        <v>8</v>
      </c>
      <c r="C932" s="9">
        <v>1</v>
      </c>
      <c r="D932" s="8" t="s">
        <v>10</v>
      </c>
      <c r="E932" s="35"/>
      <c r="F932" s="36"/>
      <c r="G932" s="36"/>
      <c r="H932" s="36"/>
      <c r="I932" s="36"/>
      <c r="J932" s="36"/>
      <c r="K932" s="36"/>
      <c r="L932" s="36"/>
      <c r="M932" s="36"/>
      <c r="N932" s="36"/>
      <c r="O932" s="36"/>
      <c r="P932" s="75"/>
      <c r="Q932" s="18" t="s">
        <v>813</v>
      </c>
      <c r="R932" s="20"/>
    </row>
    <row r="933" spans="1:18" x14ac:dyDescent="0.25">
      <c r="A933" s="6"/>
      <c r="B933" s="44"/>
      <c r="C933" s="11"/>
      <c r="D933" s="11"/>
      <c r="E933" s="31"/>
      <c r="P933" s="72"/>
      <c r="Q933" s="2"/>
      <c r="R933" s="2"/>
    </row>
    <row r="934" spans="1:18" x14ac:dyDescent="0.25">
      <c r="A934" s="6"/>
      <c r="B934" s="46" t="s">
        <v>284</v>
      </c>
      <c r="C934" s="11"/>
      <c r="D934" s="11"/>
      <c r="E934" s="31"/>
      <c r="P934" s="72"/>
      <c r="Q934" s="2"/>
      <c r="R934" s="4"/>
    </row>
    <row r="935" spans="1:18" x14ac:dyDescent="0.25">
      <c r="A935" s="9"/>
      <c r="B935" s="47"/>
      <c r="C935" s="13"/>
      <c r="D935" s="13"/>
      <c r="E935" s="31"/>
      <c r="P935" s="72"/>
      <c r="Q935" s="2"/>
      <c r="R935" s="2"/>
    </row>
    <row r="936" spans="1:18" x14ac:dyDescent="0.25">
      <c r="A936" s="6"/>
      <c r="B936" s="44"/>
      <c r="C936" s="11"/>
      <c r="D936" s="11"/>
      <c r="E936" s="31"/>
      <c r="P936" s="72"/>
      <c r="Q936" s="2"/>
      <c r="R936" s="2"/>
    </row>
    <row r="937" spans="1:18" x14ac:dyDescent="0.25">
      <c r="A937" s="6"/>
      <c r="B937" s="45" t="s">
        <v>36</v>
      </c>
      <c r="C937" s="11"/>
      <c r="D937" s="11"/>
      <c r="E937" s="31"/>
      <c r="P937" s="72"/>
      <c r="Q937" s="2"/>
      <c r="R937" s="2"/>
    </row>
    <row r="938" spans="1:18" x14ac:dyDescent="0.25">
      <c r="A938" s="6"/>
      <c r="B938" s="45"/>
      <c r="C938" s="11"/>
      <c r="D938" s="11"/>
      <c r="E938" s="31"/>
      <c r="P938" s="72"/>
      <c r="Q938" s="2"/>
      <c r="R938" s="2"/>
    </row>
    <row r="939" spans="1:18" ht="30" x14ac:dyDescent="0.25">
      <c r="A939" s="6"/>
      <c r="B939" s="45" t="s">
        <v>47</v>
      </c>
      <c r="C939" s="11"/>
      <c r="D939" s="11"/>
      <c r="E939" s="31"/>
      <c r="P939" s="72"/>
      <c r="Q939" s="2"/>
      <c r="R939" s="2"/>
    </row>
    <row r="940" spans="1:18" x14ac:dyDescent="0.25">
      <c r="A940" s="6"/>
      <c r="B940" s="45"/>
      <c r="C940" s="11"/>
      <c r="D940" s="11"/>
      <c r="E940" s="31"/>
      <c r="P940" s="72"/>
      <c r="Q940" s="2"/>
      <c r="R940" s="2"/>
    </row>
    <row r="941" spans="1:18" ht="30" x14ac:dyDescent="0.25">
      <c r="A941" s="6"/>
      <c r="B941" s="45" t="s">
        <v>242</v>
      </c>
      <c r="C941" s="11"/>
      <c r="D941" s="11"/>
      <c r="E941" s="31"/>
      <c r="P941" s="72"/>
      <c r="Q941" s="2"/>
      <c r="R941" s="2"/>
    </row>
    <row r="942" spans="1:18" x14ac:dyDescent="0.25">
      <c r="A942" s="6"/>
      <c r="B942" s="45"/>
      <c r="C942" s="11"/>
      <c r="D942" s="11"/>
      <c r="E942" s="31"/>
      <c r="P942" s="72"/>
      <c r="Q942" s="2"/>
      <c r="R942" s="2"/>
    </row>
    <row r="943" spans="1:18" x14ac:dyDescent="0.25">
      <c r="A943" s="6"/>
      <c r="B943" s="45" t="s">
        <v>54</v>
      </c>
      <c r="C943" s="11"/>
      <c r="D943" s="11"/>
      <c r="E943" s="31"/>
      <c r="P943" s="72"/>
      <c r="Q943" s="2"/>
      <c r="R943" s="2"/>
    </row>
    <row r="944" spans="1:18" x14ac:dyDescent="0.25">
      <c r="A944" s="6"/>
      <c r="B944" s="44"/>
      <c r="C944" s="11"/>
      <c r="D944" s="11"/>
      <c r="E944" s="31"/>
      <c r="P944" s="72"/>
      <c r="Q944" s="2"/>
      <c r="R944" s="2"/>
    </row>
    <row r="945" spans="1:18" x14ac:dyDescent="0.25">
      <c r="A945" s="7" t="s">
        <v>16</v>
      </c>
      <c r="B945" s="48" t="s">
        <v>243</v>
      </c>
      <c r="C945" s="11">
        <v>19</v>
      </c>
      <c r="D945" s="64" t="s">
        <v>834</v>
      </c>
      <c r="E945" s="25"/>
      <c r="F945" s="26">
        <f>C945*E945</f>
        <v>0</v>
      </c>
      <c r="G945" s="26"/>
      <c r="H945" s="26">
        <f>C945*G945</f>
        <v>0</v>
      </c>
      <c r="I945" s="27"/>
      <c r="J945" s="26">
        <f>C945*I945</f>
        <v>0</v>
      </c>
      <c r="K945" s="28"/>
      <c r="L945" s="26">
        <f>C945*K945</f>
        <v>0</v>
      </c>
      <c r="M945" s="26">
        <f>E945+G945+I945+K945</f>
        <v>0</v>
      </c>
      <c r="N945" s="26">
        <f>M945*N$2</f>
        <v>0</v>
      </c>
      <c r="O945" s="26">
        <f>M945+N945</f>
        <v>0</v>
      </c>
      <c r="P945" s="74">
        <f>O945/39</f>
        <v>0</v>
      </c>
      <c r="Q945" s="63">
        <v>40</v>
      </c>
      <c r="R945" s="39">
        <f>C945*Q945</f>
        <v>760</v>
      </c>
    </row>
    <row r="946" spans="1:18" x14ac:dyDescent="0.25">
      <c r="A946" s="6"/>
      <c r="B946" s="44"/>
      <c r="C946" s="11"/>
      <c r="D946" s="11"/>
      <c r="E946" s="31"/>
      <c r="P946" s="72"/>
      <c r="Q946" s="2"/>
      <c r="R946" s="2"/>
    </row>
    <row r="947" spans="1:18" x14ac:dyDescent="0.25">
      <c r="A947" s="6"/>
      <c r="B947" s="45" t="s">
        <v>285</v>
      </c>
      <c r="C947" s="11"/>
      <c r="D947" s="11"/>
      <c r="E947" s="31"/>
      <c r="P947" s="72"/>
      <c r="Q947" s="2"/>
      <c r="R947" s="2"/>
    </row>
    <row r="948" spans="1:18" x14ac:dyDescent="0.25">
      <c r="A948" s="6"/>
      <c r="B948" s="45"/>
      <c r="C948" s="11"/>
      <c r="D948" s="11"/>
      <c r="E948" s="31"/>
      <c r="P948" s="72"/>
      <c r="Q948" s="2"/>
      <c r="R948" s="2"/>
    </row>
    <row r="949" spans="1:18" x14ac:dyDescent="0.25">
      <c r="A949" s="6"/>
      <c r="B949" s="45" t="s">
        <v>54</v>
      </c>
      <c r="C949" s="11"/>
      <c r="D949" s="11"/>
      <c r="E949" s="31"/>
      <c r="P949" s="72"/>
      <c r="Q949" s="2"/>
      <c r="R949" s="2"/>
    </row>
    <row r="950" spans="1:18" x14ac:dyDescent="0.25">
      <c r="A950" s="6"/>
      <c r="B950" s="44"/>
      <c r="C950" s="11"/>
      <c r="D950" s="11"/>
      <c r="E950" s="31"/>
      <c r="P950" s="72"/>
      <c r="Q950" s="2"/>
      <c r="R950" s="2"/>
    </row>
    <row r="951" spans="1:18" x14ac:dyDescent="0.25">
      <c r="A951" s="8" t="s">
        <v>17</v>
      </c>
      <c r="B951" s="49" t="s">
        <v>286</v>
      </c>
      <c r="C951" s="13">
        <v>372</v>
      </c>
      <c r="D951" s="64" t="s">
        <v>834</v>
      </c>
      <c r="E951" s="25"/>
      <c r="F951" s="26">
        <f>C951*E951</f>
        <v>0</v>
      </c>
      <c r="G951" s="26"/>
      <c r="H951" s="26">
        <f>C951*G951</f>
        <v>0</v>
      </c>
      <c r="I951" s="27"/>
      <c r="J951" s="26">
        <f>C951*I951</f>
        <v>0</v>
      </c>
      <c r="K951" s="28"/>
      <c r="L951" s="26">
        <f>C951*K951</f>
        <v>0</v>
      </c>
      <c r="M951" s="26">
        <f>E951+G951+I951+K951</f>
        <v>0</v>
      </c>
      <c r="N951" s="26">
        <f>M951*N$2</f>
        <v>0</v>
      </c>
      <c r="O951" s="26">
        <f>M951+N951</f>
        <v>0</v>
      </c>
      <c r="P951" s="74">
        <f>O951/39</f>
        <v>0</v>
      </c>
      <c r="Q951" s="63">
        <v>50</v>
      </c>
      <c r="R951" s="39">
        <f>C951*Q951</f>
        <v>18600</v>
      </c>
    </row>
    <row r="952" spans="1:18" x14ac:dyDescent="0.25">
      <c r="A952" s="6"/>
      <c r="B952" s="44"/>
      <c r="C952" s="11"/>
      <c r="D952" s="11"/>
      <c r="E952" s="31"/>
      <c r="P952" s="72"/>
      <c r="Q952" s="2"/>
      <c r="R952" s="2"/>
    </row>
    <row r="953" spans="1:18" x14ac:dyDescent="0.25">
      <c r="A953" s="6"/>
      <c r="B953" s="46" t="s">
        <v>287</v>
      </c>
      <c r="C953" s="11"/>
      <c r="D953" s="11"/>
      <c r="E953" s="31"/>
      <c r="P953" s="72"/>
      <c r="Q953" s="2"/>
      <c r="R953" s="4"/>
    </row>
    <row r="954" spans="1:18" x14ac:dyDescent="0.25">
      <c r="A954" s="9"/>
      <c r="B954" s="47"/>
      <c r="C954" s="13"/>
      <c r="D954" s="13"/>
      <c r="E954" s="31"/>
      <c r="P954" s="72"/>
      <c r="Q954" s="2"/>
      <c r="R954" s="2"/>
    </row>
    <row r="955" spans="1:18" x14ac:dyDescent="0.25">
      <c r="A955" s="6"/>
      <c r="B955" s="44"/>
      <c r="C955" s="11"/>
      <c r="D955" s="11"/>
      <c r="E955" s="31"/>
      <c r="P955" s="72"/>
      <c r="Q955" s="2"/>
      <c r="R955" s="2"/>
    </row>
    <row r="956" spans="1:18" ht="30" x14ac:dyDescent="0.25">
      <c r="A956" s="6"/>
      <c r="B956" s="45" t="s">
        <v>799</v>
      </c>
      <c r="C956" s="11"/>
      <c r="D956" s="11"/>
      <c r="E956" s="31"/>
      <c r="P956" s="72"/>
      <c r="Q956" s="2"/>
      <c r="R956" s="2"/>
    </row>
    <row r="957" spans="1:18" x14ac:dyDescent="0.25">
      <c r="A957" s="6"/>
      <c r="B957" s="44"/>
      <c r="C957" s="11"/>
      <c r="D957" s="11"/>
      <c r="E957" s="31"/>
      <c r="P957" s="72"/>
      <c r="Q957" s="2"/>
      <c r="R957" s="2"/>
    </row>
    <row r="958" spans="1:18" x14ac:dyDescent="0.25">
      <c r="A958" s="6"/>
      <c r="B958" s="45" t="s">
        <v>130</v>
      </c>
      <c r="C958" s="11"/>
      <c r="D958" s="11"/>
      <c r="E958" s="31"/>
      <c r="P958" s="72"/>
      <c r="Q958" s="2"/>
      <c r="R958" s="2"/>
    </row>
    <row r="959" spans="1:18" x14ac:dyDescent="0.25">
      <c r="A959" s="6"/>
      <c r="B959" s="45"/>
      <c r="C959" s="11"/>
      <c r="D959" s="11"/>
      <c r="E959" s="31"/>
      <c r="P959" s="72"/>
      <c r="Q959" s="2"/>
      <c r="R959" s="2"/>
    </row>
    <row r="960" spans="1:18" x14ac:dyDescent="0.25">
      <c r="A960" s="6"/>
      <c r="B960" s="45" t="s">
        <v>5</v>
      </c>
      <c r="C960" s="11"/>
      <c r="D960" s="11"/>
      <c r="E960" s="31"/>
      <c r="P960" s="72"/>
      <c r="Q960" s="2"/>
      <c r="R960" s="2"/>
    </row>
    <row r="961" spans="1:18" x14ac:dyDescent="0.25">
      <c r="A961" s="6"/>
      <c r="B961" s="45"/>
      <c r="C961" s="11"/>
      <c r="D961" s="11"/>
      <c r="E961" s="31"/>
      <c r="P961" s="72"/>
      <c r="Q961" s="2"/>
      <c r="R961" s="2"/>
    </row>
    <row r="962" spans="1:18" x14ac:dyDescent="0.25">
      <c r="A962" s="6"/>
      <c r="B962" s="45" t="s">
        <v>45</v>
      </c>
      <c r="C962" s="11"/>
      <c r="D962" s="11"/>
      <c r="E962" s="31"/>
      <c r="P962" s="72"/>
      <c r="Q962" s="2"/>
      <c r="R962" s="2"/>
    </row>
    <row r="963" spans="1:18" x14ac:dyDescent="0.25">
      <c r="A963" s="6"/>
      <c r="B963" s="45"/>
      <c r="C963" s="11"/>
      <c r="D963" s="11"/>
      <c r="E963" s="31"/>
      <c r="P963" s="72"/>
      <c r="Q963" s="2"/>
      <c r="R963" s="2"/>
    </row>
    <row r="964" spans="1:18" ht="45" x14ac:dyDescent="0.25">
      <c r="A964" s="6"/>
      <c r="B964" s="45" t="s">
        <v>288</v>
      </c>
      <c r="C964" s="11"/>
      <c r="D964" s="11"/>
      <c r="E964" s="31"/>
      <c r="P964" s="72"/>
      <c r="Q964" s="2"/>
      <c r="R964" s="2"/>
    </row>
    <row r="965" spans="1:18" x14ac:dyDescent="0.25">
      <c r="A965" s="6"/>
      <c r="B965" s="45"/>
      <c r="C965" s="11"/>
      <c r="D965" s="11"/>
      <c r="E965" s="31"/>
      <c r="P965" s="72"/>
      <c r="Q965" s="2"/>
      <c r="R965" s="2"/>
    </row>
    <row r="966" spans="1:18" ht="30" x14ac:dyDescent="0.25">
      <c r="A966" s="6"/>
      <c r="B966" s="45" t="s">
        <v>289</v>
      </c>
      <c r="C966" s="11"/>
      <c r="D966" s="11"/>
      <c r="E966" s="31"/>
      <c r="P966" s="72"/>
      <c r="Q966" s="2"/>
      <c r="R966" s="2"/>
    </row>
    <row r="967" spans="1:18" x14ac:dyDescent="0.25">
      <c r="A967" s="6"/>
      <c r="B967" s="45"/>
      <c r="C967" s="11"/>
      <c r="D967" s="11"/>
      <c r="E967" s="31"/>
      <c r="P967" s="72"/>
      <c r="Q967" s="2"/>
      <c r="R967" s="2"/>
    </row>
    <row r="968" spans="1:18" x14ac:dyDescent="0.25">
      <c r="A968" s="6"/>
      <c r="B968" s="45" t="s">
        <v>6</v>
      </c>
      <c r="C968" s="11"/>
      <c r="D968" s="11"/>
      <c r="E968" s="31"/>
      <c r="P968" s="72"/>
      <c r="Q968" s="2"/>
      <c r="R968" s="2"/>
    </row>
    <row r="969" spans="1:18" x14ac:dyDescent="0.25">
      <c r="A969" s="6"/>
      <c r="B969" s="45"/>
      <c r="C969" s="11"/>
      <c r="D969" s="11"/>
      <c r="E969" s="31"/>
      <c r="P969" s="72"/>
      <c r="Q969" s="2"/>
      <c r="R969" s="2"/>
    </row>
    <row r="970" spans="1:18" x14ac:dyDescent="0.25">
      <c r="A970" s="6"/>
      <c r="B970" s="45" t="s">
        <v>7</v>
      </c>
      <c r="C970" s="11"/>
      <c r="D970" s="11"/>
      <c r="E970" s="31"/>
      <c r="P970" s="72"/>
      <c r="Q970" s="2"/>
      <c r="R970" s="2"/>
    </row>
    <row r="971" spans="1:18" x14ac:dyDescent="0.25">
      <c r="A971" s="6"/>
      <c r="B971" s="44"/>
      <c r="C971" s="11"/>
      <c r="D971" s="11"/>
      <c r="E971" s="31"/>
      <c r="P971" s="72"/>
      <c r="Q971" s="2"/>
      <c r="R971" s="2"/>
    </row>
    <row r="972" spans="1:18" s="19" customFormat="1" ht="60" x14ac:dyDescent="0.25">
      <c r="A972" s="8" t="s">
        <v>9</v>
      </c>
      <c r="B972" s="52" t="s">
        <v>8</v>
      </c>
      <c r="C972" s="9">
        <v>1</v>
      </c>
      <c r="D972" s="8" t="s">
        <v>10</v>
      </c>
      <c r="E972" s="35"/>
      <c r="F972" s="36"/>
      <c r="G972" s="36"/>
      <c r="H972" s="36"/>
      <c r="I972" s="36"/>
      <c r="J972" s="36"/>
      <c r="K972" s="36"/>
      <c r="L972" s="36"/>
      <c r="M972" s="36"/>
      <c r="N972" s="36"/>
      <c r="O972" s="36"/>
      <c r="P972" s="75"/>
      <c r="Q972" s="18" t="s">
        <v>813</v>
      </c>
      <c r="R972" s="20"/>
    </row>
    <row r="973" spans="1:18" x14ac:dyDescent="0.25">
      <c r="A973" s="6"/>
      <c r="B973" s="44"/>
      <c r="C973" s="11"/>
      <c r="D973" s="11"/>
      <c r="E973" s="31"/>
      <c r="P973" s="72"/>
      <c r="Q973" s="2"/>
      <c r="R973" s="2"/>
    </row>
    <row r="974" spans="1:18" x14ac:dyDescent="0.25">
      <c r="A974" s="6"/>
      <c r="B974" s="46" t="s">
        <v>290</v>
      </c>
      <c r="C974" s="11"/>
      <c r="D974" s="11"/>
      <c r="E974" s="31"/>
      <c r="P974" s="72"/>
      <c r="Q974" s="2"/>
      <c r="R974" s="4"/>
    </row>
    <row r="975" spans="1:18" x14ac:dyDescent="0.25">
      <c r="A975" s="9"/>
      <c r="B975" s="47"/>
      <c r="C975" s="13"/>
      <c r="D975" s="13"/>
      <c r="E975" s="31"/>
      <c r="P975" s="72"/>
      <c r="Q975" s="2"/>
      <c r="R975" s="2"/>
    </row>
    <row r="976" spans="1:18" x14ac:dyDescent="0.25">
      <c r="A976" s="6"/>
      <c r="B976" s="44"/>
      <c r="C976" s="11"/>
      <c r="D976" s="11"/>
      <c r="E976" s="31"/>
      <c r="P976" s="72"/>
      <c r="Q976" s="2"/>
      <c r="R976" s="2"/>
    </row>
    <row r="977" spans="1:18" x14ac:dyDescent="0.25">
      <c r="A977" s="6"/>
      <c r="B977" s="45" t="s">
        <v>234</v>
      </c>
      <c r="C977" s="11"/>
      <c r="D977" s="11"/>
      <c r="E977" s="31"/>
      <c r="P977" s="72"/>
      <c r="Q977" s="2"/>
      <c r="R977" s="2"/>
    </row>
    <row r="978" spans="1:18" x14ac:dyDescent="0.25">
      <c r="A978" s="6"/>
      <c r="B978" s="45"/>
      <c r="C978" s="11"/>
      <c r="D978" s="11"/>
      <c r="E978" s="31"/>
      <c r="P978" s="72"/>
      <c r="Q978" s="2"/>
      <c r="R978" s="2"/>
    </row>
    <row r="979" spans="1:18" ht="30" x14ac:dyDescent="0.25">
      <c r="A979" s="6"/>
      <c r="B979" s="45" t="s">
        <v>291</v>
      </c>
      <c r="C979" s="11"/>
      <c r="D979" s="11"/>
      <c r="E979" s="31"/>
      <c r="P979" s="72"/>
      <c r="Q979" s="2"/>
      <c r="R979" s="2"/>
    </row>
    <row r="980" spans="1:18" x14ac:dyDescent="0.25">
      <c r="A980" s="6"/>
      <c r="B980" s="45"/>
      <c r="C980" s="11"/>
      <c r="D980" s="11"/>
      <c r="E980" s="31"/>
      <c r="P980" s="72"/>
      <c r="Q980" s="2"/>
      <c r="R980" s="2"/>
    </row>
    <row r="981" spans="1:18" x14ac:dyDescent="0.25">
      <c r="A981" s="6"/>
      <c r="B981" s="45" t="s">
        <v>292</v>
      </c>
      <c r="C981" s="11"/>
      <c r="D981" s="11"/>
      <c r="E981" s="31"/>
      <c r="P981" s="72"/>
      <c r="Q981" s="2"/>
      <c r="R981" s="2"/>
    </row>
    <row r="982" spans="1:18" x14ac:dyDescent="0.25">
      <c r="A982" s="6"/>
      <c r="B982" s="45"/>
      <c r="C982" s="11"/>
      <c r="D982" s="11"/>
      <c r="E982" s="31"/>
      <c r="P982" s="72"/>
      <c r="Q982" s="2"/>
      <c r="R982" s="2"/>
    </row>
    <row r="983" spans="1:18" x14ac:dyDescent="0.25">
      <c r="A983" s="6"/>
      <c r="B983" s="45" t="s">
        <v>293</v>
      </c>
      <c r="C983" s="11"/>
      <c r="D983" s="11"/>
      <c r="E983" s="31"/>
      <c r="P983" s="72"/>
      <c r="Q983" s="2"/>
      <c r="R983" s="2"/>
    </row>
    <row r="984" spans="1:18" x14ac:dyDescent="0.25">
      <c r="A984" s="6"/>
      <c r="B984" s="44"/>
      <c r="C984" s="11"/>
      <c r="D984" s="11"/>
      <c r="E984" s="31"/>
      <c r="P984" s="72"/>
      <c r="Q984" s="2"/>
      <c r="R984" s="2"/>
    </row>
    <row r="985" spans="1:18" ht="30" x14ac:dyDescent="0.25">
      <c r="A985" s="8" t="s">
        <v>15</v>
      </c>
      <c r="B985" s="49" t="s">
        <v>294</v>
      </c>
      <c r="C985" s="13">
        <v>3</v>
      </c>
      <c r="D985" s="14" t="s">
        <v>119</v>
      </c>
      <c r="E985" s="25">
        <v>1</v>
      </c>
      <c r="F985" s="26">
        <f>C985*E985</f>
        <v>3</v>
      </c>
      <c r="G985" s="77">
        <v>7.33</v>
      </c>
      <c r="H985" s="26">
        <f>C985*G985</f>
        <v>21.990000000000002</v>
      </c>
      <c r="I985" s="27"/>
      <c r="J985" s="26">
        <f>C985*I985</f>
        <v>0</v>
      </c>
      <c r="K985" s="28">
        <v>5.33</v>
      </c>
      <c r="L985" s="26">
        <f>C985*K985</f>
        <v>15.99</v>
      </c>
      <c r="M985" s="26">
        <f>E985+G985+I985+K985</f>
        <v>13.66</v>
      </c>
      <c r="N985" s="26">
        <f>M985*N$2</f>
        <v>1.5025999999999999</v>
      </c>
      <c r="O985" s="26">
        <f>M985+N985</f>
        <v>15.162599999999999</v>
      </c>
      <c r="P985" s="74">
        <f>O985/39</f>
        <v>0.3887846153846154</v>
      </c>
      <c r="Q985" s="39">
        <f>O985+P985</f>
        <v>15.551384615384615</v>
      </c>
      <c r="R985" s="39">
        <f>C985*Q985</f>
        <v>46.654153846153847</v>
      </c>
    </row>
    <row r="986" spans="1:18" x14ac:dyDescent="0.25">
      <c r="A986" s="6"/>
      <c r="B986" s="44"/>
      <c r="C986" s="11"/>
      <c r="D986" s="11"/>
      <c r="E986" s="31"/>
      <c r="P986" s="72"/>
      <c r="Q986" s="2"/>
      <c r="R986" s="2"/>
    </row>
    <row r="987" spans="1:18" x14ac:dyDescent="0.25">
      <c r="A987" s="6"/>
      <c r="B987" s="46" t="s">
        <v>295</v>
      </c>
      <c r="C987" s="11"/>
      <c r="D987" s="11"/>
      <c r="E987" s="31"/>
      <c r="P987" s="72"/>
      <c r="Q987" s="2"/>
      <c r="R987" s="4"/>
    </row>
    <row r="988" spans="1:18" x14ac:dyDescent="0.25">
      <c r="A988" s="9"/>
      <c r="B988" s="47"/>
      <c r="C988" s="13"/>
      <c r="D988" s="13"/>
      <c r="E988" s="31"/>
      <c r="P988" s="72"/>
      <c r="Q988" s="2"/>
      <c r="R988" s="2"/>
    </row>
    <row r="989" spans="1:18" x14ac:dyDescent="0.25">
      <c r="A989" s="6"/>
      <c r="B989" s="44"/>
      <c r="C989" s="11"/>
      <c r="D989" s="11"/>
      <c r="E989" s="31"/>
      <c r="P989" s="72"/>
      <c r="Q989" s="2"/>
      <c r="R989" s="2"/>
    </row>
    <row r="990" spans="1:18" x14ac:dyDescent="0.25">
      <c r="A990" s="6"/>
      <c r="B990" s="45" t="s">
        <v>36</v>
      </c>
      <c r="C990" s="11"/>
      <c r="D990" s="11"/>
      <c r="E990" s="31"/>
      <c r="P990" s="72"/>
      <c r="Q990" s="2"/>
      <c r="R990" s="2"/>
    </row>
    <row r="991" spans="1:18" x14ac:dyDescent="0.25">
      <c r="A991" s="6"/>
      <c r="B991" s="45"/>
      <c r="C991" s="11"/>
      <c r="D991" s="11"/>
      <c r="E991" s="31"/>
      <c r="P991" s="72"/>
      <c r="Q991" s="2"/>
      <c r="R991" s="2"/>
    </row>
    <row r="992" spans="1:18" ht="30" x14ac:dyDescent="0.25">
      <c r="A992" s="6"/>
      <c r="B992" s="45" t="s">
        <v>136</v>
      </c>
      <c r="C992" s="11"/>
      <c r="D992" s="11"/>
      <c r="E992" s="31"/>
      <c r="P992" s="72"/>
      <c r="Q992" s="2"/>
      <c r="R992" s="2"/>
    </row>
    <row r="993" spans="1:18" x14ac:dyDescent="0.25">
      <c r="A993" s="6"/>
      <c r="B993" s="45"/>
      <c r="C993" s="11"/>
      <c r="D993" s="11"/>
      <c r="E993" s="31"/>
      <c r="P993" s="72"/>
      <c r="Q993" s="2"/>
      <c r="R993" s="2"/>
    </row>
    <row r="994" spans="1:18" ht="60" x14ac:dyDescent="0.25">
      <c r="A994" s="6"/>
      <c r="B994" s="45" t="s">
        <v>296</v>
      </c>
      <c r="C994" s="11"/>
      <c r="D994" s="11"/>
      <c r="E994" s="31"/>
      <c r="P994" s="72"/>
      <c r="Q994" s="2"/>
      <c r="R994" s="2"/>
    </row>
    <row r="995" spans="1:18" x14ac:dyDescent="0.25">
      <c r="A995" s="6"/>
      <c r="B995" s="45"/>
      <c r="C995" s="11"/>
      <c r="D995" s="11"/>
      <c r="E995" s="31"/>
      <c r="P995" s="72"/>
      <c r="Q995" s="2"/>
      <c r="R995" s="2"/>
    </row>
    <row r="996" spans="1:18" x14ac:dyDescent="0.25">
      <c r="A996" s="6"/>
      <c r="B996" s="45" t="s">
        <v>138</v>
      </c>
      <c r="C996" s="11"/>
      <c r="D996" s="11"/>
      <c r="E996" s="31"/>
      <c r="P996" s="72"/>
      <c r="Q996" s="2"/>
      <c r="R996" s="2"/>
    </row>
    <row r="997" spans="1:18" x14ac:dyDescent="0.25">
      <c r="A997" s="6"/>
      <c r="B997" s="44"/>
      <c r="C997" s="11"/>
      <c r="D997" s="11"/>
      <c r="E997" s="31"/>
      <c r="P997" s="72"/>
      <c r="Q997" s="2"/>
      <c r="R997" s="2"/>
    </row>
    <row r="998" spans="1:18" x14ac:dyDescent="0.25">
      <c r="A998" s="7" t="s">
        <v>9</v>
      </c>
      <c r="B998" s="48" t="s">
        <v>297</v>
      </c>
      <c r="C998" s="11">
        <v>2</v>
      </c>
      <c r="D998" s="12" t="s">
        <v>119</v>
      </c>
      <c r="E998" s="33"/>
      <c r="F998" s="34"/>
      <c r="G998" s="34"/>
      <c r="H998" s="34"/>
      <c r="I998" s="34"/>
      <c r="J998" s="34"/>
      <c r="K998" s="34"/>
      <c r="L998" s="34"/>
      <c r="M998" s="34"/>
      <c r="N998" s="34"/>
      <c r="O998" s="34"/>
      <c r="P998" s="73"/>
      <c r="Q998" s="17" t="s">
        <v>814</v>
      </c>
      <c r="R998" s="2"/>
    </row>
    <row r="999" spans="1:18" x14ac:dyDescent="0.25">
      <c r="A999" s="6"/>
      <c r="B999" s="44"/>
      <c r="C999" s="11"/>
      <c r="D999" s="11"/>
      <c r="E999" s="31"/>
      <c r="P999" s="72"/>
      <c r="Q999" s="2"/>
      <c r="R999" s="2"/>
    </row>
    <row r="1000" spans="1:18" x14ac:dyDescent="0.25">
      <c r="A1000" s="7" t="s">
        <v>19</v>
      </c>
      <c r="B1000" s="48" t="s">
        <v>298</v>
      </c>
      <c r="C1000" s="11">
        <v>2</v>
      </c>
      <c r="D1000" s="12" t="s">
        <v>119</v>
      </c>
      <c r="E1000" s="33"/>
      <c r="F1000" s="34"/>
      <c r="G1000" s="34"/>
      <c r="H1000" s="34"/>
      <c r="I1000" s="34"/>
      <c r="J1000" s="34"/>
      <c r="K1000" s="34"/>
      <c r="L1000" s="34"/>
      <c r="M1000" s="34"/>
      <c r="N1000" s="34"/>
      <c r="O1000" s="34"/>
      <c r="P1000" s="73"/>
      <c r="Q1000" s="17" t="s">
        <v>814</v>
      </c>
      <c r="R1000" s="2"/>
    </row>
    <row r="1001" spans="1:18" x14ac:dyDescent="0.25">
      <c r="A1001" s="6"/>
      <c r="B1001" s="44"/>
      <c r="C1001" s="11"/>
      <c r="D1001" s="11"/>
      <c r="E1001" s="31"/>
      <c r="P1001" s="72"/>
      <c r="Q1001" s="2"/>
      <c r="R1001" s="2"/>
    </row>
    <row r="1002" spans="1:18" ht="75" x14ac:dyDescent="0.25">
      <c r="A1002" s="6"/>
      <c r="B1002" s="45" t="s">
        <v>141</v>
      </c>
      <c r="C1002" s="11"/>
      <c r="D1002" s="11"/>
      <c r="E1002" s="31"/>
      <c r="P1002" s="72"/>
      <c r="Q1002" s="2"/>
      <c r="R1002" s="2"/>
    </row>
    <row r="1003" spans="1:18" x14ac:dyDescent="0.25">
      <c r="A1003" s="6"/>
      <c r="B1003" s="45"/>
      <c r="C1003" s="11"/>
      <c r="D1003" s="11"/>
      <c r="E1003" s="31"/>
      <c r="P1003" s="72"/>
      <c r="Q1003" s="2"/>
      <c r="R1003" s="2"/>
    </row>
    <row r="1004" spans="1:18" x14ac:dyDescent="0.25">
      <c r="A1004" s="6"/>
      <c r="B1004" s="45" t="s">
        <v>142</v>
      </c>
      <c r="C1004" s="11"/>
      <c r="D1004" s="11"/>
      <c r="E1004" s="31"/>
      <c r="P1004" s="72"/>
      <c r="Q1004" s="2"/>
      <c r="R1004" s="2"/>
    </row>
    <row r="1005" spans="1:18" x14ac:dyDescent="0.25">
      <c r="A1005" s="6"/>
      <c r="B1005" s="44"/>
      <c r="C1005" s="11"/>
      <c r="D1005" s="11"/>
      <c r="E1005" s="31"/>
      <c r="P1005" s="72"/>
      <c r="Q1005" s="2"/>
      <c r="R1005" s="2"/>
    </row>
    <row r="1006" spans="1:18" ht="30" x14ac:dyDescent="0.25">
      <c r="A1006" s="8" t="s">
        <v>11</v>
      </c>
      <c r="B1006" s="49" t="s">
        <v>143</v>
      </c>
      <c r="C1006" s="13">
        <v>110</v>
      </c>
      <c r="D1006" s="14" t="s">
        <v>119</v>
      </c>
      <c r="E1006" s="33"/>
      <c r="F1006" s="34"/>
      <c r="G1006" s="34"/>
      <c r="H1006" s="34"/>
      <c r="I1006" s="34"/>
      <c r="J1006" s="34"/>
      <c r="K1006" s="34"/>
      <c r="L1006" s="34"/>
      <c r="M1006" s="34"/>
      <c r="N1006" s="34"/>
      <c r="O1006" s="34"/>
      <c r="P1006" s="73"/>
      <c r="Q1006" s="17" t="s">
        <v>814</v>
      </c>
      <c r="R1006" s="2"/>
    </row>
    <row r="1007" spans="1:18" x14ac:dyDescent="0.25">
      <c r="A1007" s="6"/>
      <c r="B1007" s="44"/>
      <c r="C1007" s="11"/>
      <c r="D1007" s="11"/>
      <c r="E1007" s="31"/>
      <c r="P1007" s="72"/>
      <c r="Q1007" s="2"/>
      <c r="R1007" s="2"/>
    </row>
    <row r="1008" spans="1:18" x14ac:dyDescent="0.25">
      <c r="A1008" s="6"/>
      <c r="B1008" s="46" t="s">
        <v>299</v>
      </c>
      <c r="C1008" s="11"/>
      <c r="D1008" s="11"/>
      <c r="E1008" s="31"/>
      <c r="P1008" s="72"/>
      <c r="Q1008" s="2"/>
      <c r="R1008" s="4"/>
    </row>
    <row r="1009" spans="1:18" x14ac:dyDescent="0.25">
      <c r="A1009" s="9"/>
      <c r="B1009" s="47"/>
      <c r="C1009" s="13"/>
      <c r="D1009" s="13"/>
      <c r="E1009" s="31"/>
      <c r="P1009" s="72"/>
      <c r="Q1009" s="2"/>
      <c r="R1009" s="2"/>
    </row>
    <row r="1010" spans="1:18" x14ac:dyDescent="0.25">
      <c r="A1010" s="6"/>
      <c r="B1010" s="44"/>
      <c r="C1010" s="11"/>
      <c r="D1010" s="11"/>
      <c r="E1010" s="31"/>
      <c r="P1010" s="72"/>
      <c r="Q1010" s="2"/>
      <c r="R1010" s="2"/>
    </row>
    <row r="1011" spans="1:18" ht="30" x14ac:dyDescent="0.25">
      <c r="A1011" s="6"/>
      <c r="B1011" s="45" t="s">
        <v>800</v>
      </c>
      <c r="C1011" s="11"/>
      <c r="D1011" s="11"/>
      <c r="E1011" s="31"/>
      <c r="P1011" s="72"/>
      <c r="Q1011" s="2"/>
      <c r="R1011" s="2"/>
    </row>
    <row r="1012" spans="1:18" x14ac:dyDescent="0.25">
      <c r="A1012" s="6"/>
      <c r="B1012" s="44"/>
      <c r="C1012" s="11"/>
      <c r="D1012" s="11"/>
      <c r="E1012" s="31"/>
      <c r="P1012" s="72"/>
      <c r="Q1012" s="2"/>
      <c r="R1012" s="2"/>
    </row>
    <row r="1013" spans="1:18" x14ac:dyDescent="0.25">
      <c r="A1013" s="6"/>
      <c r="B1013" s="45" t="s">
        <v>145</v>
      </c>
      <c r="C1013" s="11"/>
      <c r="D1013" s="11"/>
      <c r="E1013" s="31"/>
      <c r="P1013" s="72"/>
      <c r="Q1013" s="2"/>
      <c r="R1013" s="2"/>
    </row>
    <row r="1014" spans="1:18" x14ac:dyDescent="0.25">
      <c r="A1014" s="6"/>
      <c r="B1014" s="45"/>
      <c r="C1014" s="11"/>
      <c r="D1014" s="11"/>
      <c r="E1014" s="31"/>
      <c r="P1014" s="72"/>
      <c r="Q1014" s="2"/>
      <c r="R1014" s="2"/>
    </row>
    <row r="1015" spans="1:18" x14ac:dyDescent="0.25">
      <c r="A1015" s="6"/>
      <c r="B1015" s="45" t="s">
        <v>5</v>
      </c>
      <c r="C1015" s="11"/>
      <c r="D1015" s="11"/>
      <c r="E1015" s="31"/>
      <c r="P1015" s="72"/>
      <c r="Q1015" s="2"/>
      <c r="R1015" s="2"/>
    </row>
    <row r="1016" spans="1:18" x14ac:dyDescent="0.25">
      <c r="A1016" s="6"/>
      <c r="B1016" s="45"/>
      <c r="C1016" s="11"/>
      <c r="D1016" s="11"/>
      <c r="E1016" s="31"/>
      <c r="P1016" s="72"/>
      <c r="Q1016" s="2"/>
      <c r="R1016" s="2"/>
    </row>
    <row r="1017" spans="1:18" x14ac:dyDescent="0.25">
      <c r="A1017" s="6"/>
      <c r="B1017" s="45" t="s">
        <v>6</v>
      </c>
      <c r="C1017" s="11"/>
      <c r="D1017" s="11"/>
      <c r="E1017" s="31"/>
      <c r="P1017" s="72"/>
      <c r="Q1017" s="2"/>
      <c r="R1017" s="2"/>
    </row>
    <row r="1018" spans="1:18" x14ac:dyDescent="0.25">
      <c r="A1018" s="6"/>
      <c r="B1018" s="45"/>
      <c r="C1018" s="11"/>
      <c r="D1018" s="11"/>
      <c r="E1018" s="31"/>
      <c r="P1018" s="72"/>
      <c r="Q1018" s="2"/>
      <c r="R1018" s="2"/>
    </row>
    <row r="1019" spans="1:18" x14ac:dyDescent="0.25">
      <c r="A1019" s="6"/>
      <c r="B1019" s="45" t="s">
        <v>7</v>
      </c>
      <c r="C1019" s="11"/>
      <c r="D1019" s="11"/>
      <c r="E1019" s="31"/>
      <c r="P1019" s="72"/>
      <c r="Q1019" s="2"/>
      <c r="R1019" s="2"/>
    </row>
    <row r="1020" spans="1:18" x14ac:dyDescent="0.25">
      <c r="A1020" s="6"/>
      <c r="B1020" s="44"/>
      <c r="C1020" s="11"/>
      <c r="D1020" s="11"/>
      <c r="E1020" s="31"/>
      <c r="P1020" s="72"/>
      <c r="Q1020" s="2"/>
      <c r="R1020" s="2"/>
    </row>
    <row r="1021" spans="1:18" s="10" customFormat="1" ht="60" x14ac:dyDescent="0.25">
      <c r="A1021" s="8" t="s">
        <v>9</v>
      </c>
      <c r="B1021" s="55" t="s">
        <v>8</v>
      </c>
      <c r="C1021" s="9">
        <v>1</v>
      </c>
      <c r="D1021" s="8" t="s">
        <v>10</v>
      </c>
      <c r="E1021" s="35"/>
      <c r="F1021" s="36"/>
      <c r="G1021" s="36"/>
      <c r="H1021" s="36"/>
      <c r="I1021" s="36"/>
      <c r="J1021" s="36"/>
      <c r="K1021" s="36"/>
      <c r="L1021" s="36"/>
      <c r="M1021" s="36"/>
      <c r="N1021" s="36"/>
      <c r="O1021" s="36"/>
      <c r="P1021" s="75"/>
      <c r="Q1021" s="18" t="s">
        <v>813</v>
      </c>
      <c r="R1021" s="68"/>
    </row>
    <row r="1022" spans="1:18" x14ac:dyDescent="0.25">
      <c r="A1022" s="6"/>
      <c r="B1022" s="44"/>
      <c r="C1022" s="11"/>
      <c r="D1022" s="11"/>
      <c r="E1022" s="31"/>
      <c r="P1022" s="72"/>
      <c r="Q1022" s="2"/>
      <c r="R1022" s="2"/>
    </row>
    <row r="1023" spans="1:18" x14ac:dyDescent="0.25">
      <c r="A1023" s="6"/>
      <c r="B1023" s="46" t="s">
        <v>300</v>
      </c>
      <c r="C1023" s="11"/>
      <c r="D1023" s="11"/>
      <c r="E1023" s="31"/>
      <c r="P1023" s="72"/>
      <c r="Q1023" s="2"/>
      <c r="R1023" s="4"/>
    </row>
    <row r="1024" spans="1:18" x14ac:dyDescent="0.25">
      <c r="A1024" s="9"/>
      <c r="B1024" s="47"/>
      <c r="C1024" s="13"/>
      <c r="D1024" s="13"/>
      <c r="E1024" s="31"/>
      <c r="P1024" s="72"/>
      <c r="Q1024" s="2"/>
      <c r="R1024" s="2"/>
    </row>
    <row r="1025" spans="1:18" x14ac:dyDescent="0.25">
      <c r="A1025" s="6"/>
      <c r="B1025" s="44"/>
      <c r="C1025" s="11"/>
      <c r="D1025" s="11"/>
      <c r="E1025" s="31"/>
      <c r="P1025" s="72"/>
      <c r="Q1025" s="2"/>
      <c r="R1025" s="2"/>
    </row>
    <row r="1026" spans="1:18" x14ac:dyDescent="0.25">
      <c r="A1026" s="6"/>
      <c r="B1026" s="45" t="s">
        <v>148</v>
      </c>
      <c r="C1026" s="11"/>
      <c r="D1026" s="11"/>
      <c r="E1026" s="31"/>
      <c r="P1026" s="72"/>
      <c r="Q1026" s="2"/>
      <c r="R1026" s="2"/>
    </row>
    <row r="1027" spans="1:18" x14ac:dyDescent="0.25">
      <c r="A1027" s="6"/>
      <c r="B1027" s="45"/>
      <c r="C1027" s="11"/>
      <c r="D1027" s="11"/>
      <c r="E1027" s="31"/>
      <c r="P1027" s="72"/>
      <c r="Q1027" s="2"/>
      <c r="R1027" s="2"/>
    </row>
    <row r="1028" spans="1:18" x14ac:dyDescent="0.25">
      <c r="A1028" s="6"/>
      <c r="B1028" s="45" t="s">
        <v>149</v>
      </c>
      <c r="C1028" s="11"/>
      <c r="D1028" s="11"/>
      <c r="E1028" s="31"/>
      <c r="P1028" s="72"/>
      <c r="Q1028" s="2"/>
      <c r="R1028" s="2"/>
    </row>
    <row r="1029" spans="1:18" x14ac:dyDescent="0.25">
      <c r="A1029" s="6"/>
      <c r="B1029" s="45"/>
      <c r="C1029" s="11"/>
      <c r="D1029" s="11"/>
      <c r="E1029" s="31"/>
      <c r="P1029" s="72"/>
      <c r="Q1029" s="2"/>
      <c r="R1029" s="2"/>
    </row>
    <row r="1030" spans="1:18" ht="120" x14ac:dyDescent="0.25">
      <c r="A1030" s="6"/>
      <c r="B1030" s="45" t="s">
        <v>301</v>
      </c>
      <c r="C1030" s="11"/>
      <c r="D1030" s="11"/>
      <c r="E1030" s="31"/>
      <c r="P1030" s="72"/>
      <c r="Q1030" s="2"/>
      <c r="R1030" s="2"/>
    </row>
    <row r="1031" spans="1:18" x14ac:dyDescent="0.25">
      <c r="A1031" s="6"/>
      <c r="B1031" s="45"/>
      <c r="C1031" s="11"/>
      <c r="D1031" s="11"/>
      <c r="E1031" s="31"/>
      <c r="P1031" s="72"/>
      <c r="Q1031" s="2"/>
      <c r="R1031" s="2"/>
    </row>
    <row r="1032" spans="1:18" x14ac:dyDescent="0.25">
      <c r="A1032" s="6"/>
      <c r="B1032" s="45" t="s">
        <v>302</v>
      </c>
      <c r="C1032" s="11"/>
      <c r="D1032" s="11"/>
      <c r="E1032" s="31"/>
      <c r="P1032" s="72"/>
      <c r="Q1032" s="2"/>
      <c r="R1032" s="2"/>
    </row>
    <row r="1033" spans="1:18" x14ac:dyDescent="0.25">
      <c r="A1033" s="6"/>
      <c r="B1033" s="44"/>
      <c r="C1033" s="11"/>
      <c r="D1033" s="11"/>
      <c r="E1033" s="31"/>
      <c r="P1033" s="72"/>
      <c r="Q1033" s="2"/>
      <c r="R1033" s="2"/>
    </row>
    <row r="1034" spans="1:18" ht="60" x14ac:dyDescent="0.25">
      <c r="A1034" s="7" t="s">
        <v>9</v>
      </c>
      <c r="B1034" s="48" t="s">
        <v>303</v>
      </c>
      <c r="C1034" s="11">
        <v>1</v>
      </c>
      <c r="D1034" s="12" t="s">
        <v>12</v>
      </c>
      <c r="E1034" s="25">
        <f>K1034/144*10</f>
        <v>80</v>
      </c>
      <c r="F1034" s="26">
        <f>C1034*E1034</f>
        <v>80</v>
      </c>
      <c r="G1034" s="26"/>
      <c r="H1034" s="26">
        <f>C1034*G1034</f>
        <v>0</v>
      </c>
      <c r="I1034" s="27">
        <v>3835.67</v>
      </c>
      <c r="J1034" s="26">
        <f>C1034*I1034</f>
        <v>3835.67</v>
      </c>
      <c r="K1034" s="28">
        <v>1152</v>
      </c>
      <c r="L1034" s="26">
        <f>C1034*K1034</f>
        <v>1152</v>
      </c>
      <c r="M1034" s="26">
        <f>E1034+G1034+I1034+K1034</f>
        <v>5067.67</v>
      </c>
      <c r="N1034" s="26">
        <f>M1034*N$2</f>
        <v>557.44370000000004</v>
      </c>
      <c r="O1034" s="26">
        <f>M1034+N1034</f>
        <v>5625.1136999999999</v>
      </c>
      <c r="P1034" s="74">
        <f>O1034/39</f>
        <v>144.23368461538462</v>
      </c>
      <c r="Q1034" s="39">
        <f>O1034+P1034</f>
        <v>5769.3473846153847</v>
      </c>
      <c r="R1034" s="39">
        <f>C1034*Q1034</f>
        <v>5769.3473846153847</v>
      </c>
    </row>
    <row r="1035" spans="1:18" x14ac:dyDescent="0.25">
      <c r="A1035" s="6"/>
      <c r="B1035" s="44"/>
      <c r="C1035" s="11"/>
      <c r="D1035" s="11"/>
      <c r="E1035" s="31"/>
      <c r="P1035" s="72"/>
      <c r="Q1035" s="2"/>
      <c r="R1035" s="2"/>
    </row>
    <row r="1036" spans="1:18" x14ac:dyDescent="0.25">
      <c r="A1036" s="6"/>
      <c r="B1036" s="45" t="s">
        <v>304</v>
      </c>
      <c r="C1036" s="11"/>
      <c r="D1036" s="11"/>
      <c r="E1036" s="31"/>
      <c r="P1036" s="72"/>
      <c r="Q1036" s="2"/>
      <c r="R1036" s="2"/>
    </row>
    <row r="1037" spans="1:18" x14ac:dyDescent="0.25">
      <c r="A1037" s="6"/>
      <c r="B1037" s="44"/>
      <c r="C1037" s="11"/>
      <c r="D1037" s="11"/>
      <c r="E1037" s="31"/>
      <c r="P1037" s="72"/>
      <c r="Q1037" s="2"/>
      <c r="R1037" s="2"/>
    </row>
    <row r="1038" spans="1:18" ht="60" x14ac:dyDescent="0.25">
      <c r="A1038" s="7" t="s">
        <v>19</v>
      </c>
      <c r="B1038" s="48" t="s">
        <v>305</v>
      </c>
      <c r="C1038" s="11">
        <v>1</v>
      </c>
      <c r="D1038" s="12" t="s">
        <v>12</v>
      </c>
      <c r="E1038" s="25">
        <f>K1038/144*10</f>
        <v>80</v>
      </c>
      <c r="F1038" s="26">
        <f>C1038*E1038</f>
        <v>80</v>
      </c>
      <c r="G1038" s="26"/>
      <c r="H1038" s="26">
        <f>C1038*G1038</f>
        <v>0</v>
      </c>
      <c r="I1038" s="27">
        <v>2905.63</v>
      </c>
      <c r="J1038" s="26">
        <f>C1038*I1038</f>
        <v>2905.63</v>
      </c>
      <c r="K1038" s="28">
        <v>1152</v>
      </c>
      <c r="L1038" s="26">
        <f>C1038*K1038</f>
        <v>1152</v>
      </c>
      <c r="M1038" s="26">
        <f>E1038+G1038+I1038+K1038</f>
        <v>4137.63</v>
      </c>
      <c r="N1038" s="26">
        <f>M1038*N$2</f>
        <v>455.13929999999999</v>
      </c>
      <c r="O1038" s="26">
        <f>M1038+N1038</f>
        <v>4592.7692999999999</v>
      </c>
      <c r="P1038" s="74">
        <f>O1038/39</f>
        <v>117.76331538461538</v>
      </c>
      <c r="Q1038" s="39">
        <f>O1038+P1038</f>
        <v>4710.5326153846154</v>
      </c>
      <c r="R1038" s="39">
        <f>C1038*Q1038</f>
        <v>4710.5326153846154</v>
      </c>
    </row>
    <row r="1039" spans="1:18" x14ac:dyDescent="0.25">
      <c r="A1039" s="6"/>
      <c r="B1039" s="44"/>
      <c r="C1039" s="11"/>
      <c r="D1039" s="11"/>
      <c r="E1039" s="31"/>
      <c r="P1039" s="72"/>
      <c r="Q1039" s="2"/>
      <c r="R1039" s="2"/>
    </row>
    <row r="1040" spans="1:18" x14ac:dyDescent="0.25">
      <c r="A1040" s="6"/>
      <c r="B1040" s="45" t="s">
        <v>306</v>
      </c>
      <c r="C1040" s="11"/>
      <c r="D1040" s="11"/>
      <c r="E1040" s="31"/>
      <c r="P1040" s="72"/>
      <c r="Q1040" s="2"/>
      <c r="R1040" s="2"/>
    </row>
    <row r="1041" spans="1:18" x14ac:dyDescent="0.25">
      <c r="A1041" s="6"/>
      <c r="B1041" s="44"/>
      <c r="C1041" s="11"/>
      <c r="D1041" s="11"/>
      <c r="E1041" s="31"/>
      <c r="P1041" s="72"/>
      <c r="Q1041" s="2"/>
      <c r="R1041" s="2"/>
    </row>
    <row r="1042" spans="1:18" ht="60" x14ac:dyDescent="0.25">
      <c r="A1042" s="7" t="s">
        <v>11</v>
      </c>
      <c r="B1042" s="48" t="s">
        <v>303</v>
      </c>
      <c r="C1042" s="11">
        <v>1</v>
      </c>
      <c r="D1042" s="12" t="s">
        <v>12</v>
      </c>
      <c r="E1042" s="25">
        <f>K1042/144*10</f>
        <v>80</v>
      </c>
      <c r="F1042" s="26">
        <f>C1042*E1042</f>
        <v>80</v>
      </c>
      <c r="G1042" s="26"/>
      <c r="H1042" s="26">
        <f>C1042*G1042</f>
        <v>0</v>
      </c>
      <c r="I1042" s="27">
        <v>3798.54</v>
      </c>
      <c r="J1042" s="26">
        <f>C1042*I1042</f>
        <v>3798.54</v>
      </c>
      <c r="K1042" s="28">
        <v>1152</v>
      </c>
      <c r="L1042" s="26">
        <f>C1042*K1042</f>
        <v>1152</v>
      </c>
      <c r="M1042" s="26">
        <f>E1042+G1042+I1042+K1042</f>
        <v>5030.54</v>
      </c>
      <c r="N1042" s="26">
        <f>M1042*N$2</f>
        <v>553.35940000000005</v>
      </c>
      <c r="O1042" s="26">
        <f>M1042+N1042</f>
        <v>5583.8994000000002</v>
      </c>
      <c r="P1042" s="74">
        <f>O1042/39</f>
        <v>143.17690769230771</v>
      </c>
      <c r="Q1042" s="39">
        <f>O1042+P1042</f>
        <v>5727.0763076923076</v>
      </c>
      <c r="R1042" s="39">
        <f>C1042*Q1042</f>
        <v>5727.0763076923076</v>
      </c>
    </row>
    <row r="1043" spans="1:18" x14ac:dyDescent="0.25">
      <c r="A1043" s="6"/>
      <c r="B1043" s="44"/>
      <c r="C1043" s="11"/>
      <c r="D1043" s="11"/>
      <c r="E1043" s="31"/>
      <c r="P1043" s="72"/>
      <c r="Q1043" s="2"/>
      <c r="R1043" s="2"/>
    </row>
    <row r="1044" spans="1:18" x14ac:dyDescent="0.25">
      <c r="A1044" s="6"/>
      <c r="B1044" s="45" t="s">
        <v>307</v>
      </c>
      <c r="C1044" s="11"/>
      <c r="D1044" s="11"/>
      <c r="E1044" s="31"/>
      <c r="P1044" s="72"/>
      <c r="Q1044" s="2"/>
      <c r="R1044" s="2"/>
    </row>
    <row r="1045" spans="1:18" x14ac:dyDescent="0.25">
      <c r="A1045" s="6"/>
      <c r="B1045" s="44"/>
      <c r="C1045" s="11"/>
      <c r="D1045" s="11"/>
      <c r="E1045" s="31"/>
      <c r="P1045" s="72"/>
      <c r="Q1045" s="2"/>
      <c r="R1045" s="2"/>
    </row>
    <row r="1046" spans="1:18" ht="60" x14ac:dyDescent="0.25">
      <c r="A1046" s="7" t="s">
        <v>13</v>
      </c>
      <c r="B1046" s="48" t="s">
        <v>308</v>
      </c>
      <c r="C1046" s="11">
        <v>1</v>
      </c>
      <c r="D1046" s="12" t="s">
        <v>12</v>
      </c>
      <c r="E1046" s="25">
        <f>K1046/144*10</f>
        <v>120</v>
      </c>
      <c r="F1046" s="26">
        <f>C1046*E1046</f>
        <v>120</v>
      </c>
      <c r="G1046" s="26"/>
      <c r="H1046" s="26">
        <f>C1046*G1046</f>
        <v>0</v>
      </c>
      <c r="I1046" s="27">
        <v>4787.26</v>
      </c>
      <c r="J1046" s="26">
        <f>C1046*I1046</f>
        <v>4787.26</v>
      </c>
      <c r="K1046" s="28">
        <v>1728</v>
      </c>
      <c r="L1046" s="26">
        <f>C1046*K1046</f>
        <v>1728</v>
      </c>
      <c r="M1046" s="26">
        <f>E1046+G1046+I1046+K1046</f>
        <v>6635.26</v>
      </c>
      <c r="N1046" s="26">
        <f>M1046*N$2</f>
        <v>729.87860000000001</v>
      </c>
      <c r="O1046" s="26">
        <f>M1046+N1046</f>
        <v>7365.1386000000002</v>
      </c>
      <c r="P1046" s="74">
        <f>O1046/39</f>
        <v>188.8497076923077</v>
      </c>
      <c r="Q1046" s="39">
        <f>O1046+P1046</f>
        <v>7553.9883076923079</v>
      </c>
      <c r="R1046" s="39">
        <f>C1046*Q1046</f>
        <v>7553.9883076923079</v>
      </c>
    </row>
    <row r="1047" spans="1:18" x14ac:dyDescent="0.25">
      <c r="A1047" s="6"/>
      <c r="B1047" s="44"/>
      <c r="C1047" s="11"/>
      <c r="D1047" s="11"/>
      <c r="E1047" s="31"/>
      <c r="P1047" s="72"/>
      <c r="Q1047" s="2"/>
      <c r="R1047" s="2"/>
    </row>
    <row r="1048" spans="1:18" x14ac:dyDescent="0.25">
      <c r="A1048" s="6"/>
      <c r="B1048" s="45" t="s">
        <v>309</v>
      </c>
      <c r="C1048" s="11"/>
      <c r="D1048" s="11"/>
      <c r="E1048" s="31"/>
      <c r="P1048" s="72"/>
      <c r="Q1048" s="2"/>
      <c r="R1048" s="2"/>
    </row>
    <row r="1049" spans="1:18" x14ac:dyDescent="0.25">
      <c r="A1049" s="6"/>
      <c r="B1049" s="44"/>
      <c r="C1049" s="11"/>
      <c r="D1049" s="11"/>
      <c r="E1049" s="31"/>
      <c r="P1049" s="72"/>
      <c r="Q1049" s="2"/>
      <c r="R1049" s="2"/>
    </row>
    <row r="1050" spans="1:18" ht="60" x14ac:dyDescent="0.25">
      <c r="A1050" s="7" t="s">
        <v>14</v>
      </c>
      <c r="B1050" s="48" t="s">
        <v>310</v>
      </c>
      <c r="C1050" s="11">
        <v>1</v>
      </c>
      <c r="D1050" s="12" t="s">
        <v>12</v>
      </c>
      <c r="E1050" s="25">
        <f>K1050/144*10</f>
        <v>40</v>
      </c>
      <c r="F1050" s="26">
        <f>C1050*E1050</f>
        <v>40</v>
      </c>
      <c r="G1050" s="26"/>
      <c r="H1050" s="26">
        <f>C1050*G1050</f>
        <v>0</v>
      </c>
      <c r="I1050" s="27">
        <v>2940.09</v>
      </c>
      <c r="J1050" s="26">
        <f>C1050*I1050</f>
        <v>2940.09</v>
      </c>
      <c r="K1050" s="28">
        <v>576</v>
      </c>
      <c r="L1050" s="26">
        <f>C1050*K1050</f>
        <v>576</v>
      </c>
      <c r="M1050" s="26">
        <f>E1050+G1050+I1050+K1050</f>
        <v>3556.09</v>
      </c>
      <c r="N1050" s="26">
        <f>M1050*N$2</f>
        <v>391.16990000000004</v>
      </c>
      <c r="O1050" s="26">
        <f>M1050+N1050</f>
        <v>3947.2599</v>
      </c>
      <c r="P1050" s="74">
        <f>O1050/39</f>
        <v>101.21179230769231</v>
      </c>
      <c r="Q1050" s="39">
        <f>O1050+P1050</f>
        <v>4048.4716923076921</v>
      </c>
      <c r="R1050" s="39">
        <f>C1050*Q1050</f>
        <v>4048.4716923076921</v>
      </c>
    </row>
    <row r="1051" spans="1:18" x14ac:dyDescent="0.25">
      <c r="A1051" s="6"/>
      <c r="B1051" s="44"/>
      <c r="C1051" s="11"/>
      <c r="D1051" s="11"/>
      <c r="E1051" s="31"/>
      <c r="P1051" s="72"/>
      <c r="Q1051" s="2"/>
      <c r="R1051" s="2"/>
    </row>
    <row r="1052" spans="1:18" x14ac:dyDescent="0.25">
      <c r="A1052" s="6"/>
      <c r="B1052" s="45" t="s">
        <v>311</v>
      </c>
      <c r="C1052" s="11"/>
      <c r="D1052" s="11"/>
      <c r="E1052" s="31"/>
      <c r="P1052" s="72"/>
      <c r="Q1052" s="2"/>
      <c r="R1052" s="2"/>
    </row>
    <row r="1053" spans="1:18" x14ac:dyDescent="0.25">
      <c r="A1053" s="6"/>
      <c r="B1053" s="44"/>
      <c r="C1053" s="11"/>
      <c r="D1053" s="11"/>
      <c r="E1053" s="31"/>
      <c r="P1053" s="72"/>
      <c r="Q1053" s="2"/>
      <c r="R1053" s="2"/>
    </row>
    <row r="1054" spans="1:18" ht="60" x14ac:dyDescent="0.25">
      <c r="A1054" s="8" t="s">
        <v>15</v>
      </c>
      <c r="B1054" s="49" t="s">
        <v>312</v>
      </c>
      <c r="C1054" s="13">
        <v>1</v>
      </c>
      <c r="D1054" s="14" t="s">
        <v>12</v>
      </c>
      <c r="E1054" s="25">
        <f>K1054/144*10</f>
        <v>80</v>
      </c>
      <c r="F1054" s="26">
        <f>C1054*E1054</f>
        <v>80</v>
      </c>
      <c r="G1054" s="26"/>
      <c r="H1054" s="26">
        <f>C1054*G1054</f>
        <v>0</v>
      </c>
      <c r="I1054" s="27">
        <v>2940.09</v>
      </c>
      <c r="J1054" s="26">
        <f>C1054*I1054</f>
        <v>2940.09</v>
      </c>
      <c r="K1054" s="28">
        <v>1152</v>
      </c>
      <c r="L1054" s="26">
        <f>C1054*K1054</f>
        <v>1152</v>
      </c>
      <c r="M1054" s="26">
        <f>E1054+G1054+I1054+K1054</f>
        <v>4172.09</v>
      </c>
      <c r="N1054" s="26">
        <f>M1054*N$2</f>
        <v>458.92990000000003</v>
      </c>
      <c r="O1054" s="26">
        <f>M1054+N1054</f>
        <v>4631.0199000000002</v>
      </c>
      <c r="P1054" s="74">
        <f>O1054/39</f>
        <v>118.7441</v>
      </c>
      <c r="Q1054" s="39">
        <f>O1054+P1054</f>
        <v>4749.7640000000001</v>
      </c>
      <c r="R1054" s="39">
        <f>C1054*Q1054</f>
        <v>4749.7640000000001</v>
      </c>
    </row>
    <row r="1055" spans="1:18" x14ac:dyDescent="0.25">
      <c r="A1055" s="6"/>
      <c r="B1055" s="44"/>
      <c r="C1055" s="11"/>
      <c r="D1055" s="11"/>
      <c r="E1055" s="31"/>
      <c r="P1055" s="72"/>
      <c r="Q1055" s="2"/>
      <c r="R1055" s="2"/>
    </row>
    <row r="1056" spans="1:18" x14ac:dyDescent="0.25">
      <c r="A1056" s="6"/>
      <c r="B1056" s="46" t="s">
        <v>313</v>
      </c>
      <c r="C1056" s="11"/>
      <c r="D1056" s="11"/>
      <c r="E1056" s="31"/>
      <c r="P1056" s="72"/>
      <c r="Q1056" s="2"/>
      <c r="R1056" s="4"/>
    </row>
    <row r="1057" spans="1:18" x14ac:dyDescent="0.25">
      <c r="A1057" s="9"/>
      <c r="B1057" s="47"/>
      <c r="C1057" s="13"/>
      <c r="D1057" s="13"/>
      <c r="E1057" s="31"/>
      <c r="P1057" s="72"/>
      <c r="Q1057" s="2"/>
      <c r="R1057" s="2"/>
    </row>
    <row r="1058" spans="1:18" x14ac:dyDescent="0.25">
      <c r="A1058" s="6"/>
      <c r="B1058" s="44"/>
      <c r="C1058" s="11"/>
      <c r="D1058" s="11"/>
      <c r="E1058" s="31"/>
      <c r="P1058" s="72"/>
      <c r="Q1058" s="2"/>
      <c r="R1058" s="2"/>
    </row>
    <row r="1059" spans="1:18" ht="105" x14ac:dyDescent="0.25">
      <c r="A1059" s="6"/>
      <c r="B1059" s="45" t="s">
        <v>837</v>
      </c>
      <c r="C1059" s="11"/>
      <c r="D1059" s="11"/>
      <c r="E1059" s="31"/>
      <c r="P1059" s="72"/>
      <c r="Q1059" s="2"/>
      <c r="R1059" s="2"/>
    </row>
    <row r="1060" spans="1:18" x14ac:dyDescent="0.25">
      <c r="A1060" s="6"/>
      <c r="B1060" s="45"/>
      <c r="C1060" s="11"/>
      <c r="D1060" s="11"/>
      <c r="E1060" s="31"/>
      <c r="P1060" s="72"/>
      <c r="Q1060" s="2"/>
      <c r="R1060" s="2"/>
    </row>
    <row r="1061" spans="1:18" ht="45" x14ac:dyDescent="0.25">
      <c r="A1061" s="6"/>
      <c r="B1061" s="45" t="s">
        <v>314</v>
      </c>
      <c r="C1061" s="11"/>
      <c r="D1061" s="11"/>
      <c r="E1061" s="31"/>
      <c r="P1061" s="72"/>
      <c r="Q1061" s="2"/>
      <c r="R1061" s="2"/>
    </row>
    <row r="1062" spans="1:18" x14ac:dyDescent="0.25">
      <c r="A1062" s="6"/>
      <c r="B1062" s="44"/>
      <c r="C1062" s="11"/>
      <c r="D1062" s="11"/>
      <c r="E1062" s="31"/>
      <c r="P1062" s="72"/>
      <c r="Q1062" s="2"/>
      <c r="R1062" s="2"/>
    </row>
    <row r="1063" spans="1:18" x14ac:dyDescent="0.25">
      <c r="A1063" s="7" t="s">
        <v>9</v>
      </c>
      <c r="B1063" s="48" t="s">
        <v>155</v>
      </c>
      <c r="C1063" s="11">
        <v>36</v>
      </c>
      <c r="D1063" s="12" t="s">
        <v>34</v>
      </c>
      <c r="E1063" s="25"/>
      <c r="F1063" s="26">
        <f>C1063*E1063</f>
        <v>0</v>
      </c>
      <c r="G1063" s="26"/>
      <c r="H1063" s="26">
        <f>C1063*G1063</f>
        <v>0</v>
      </c>
      <c r="I1063" s="27">
        <v>510.21</v>
      </c>
      <c r="J1063" s="26">
        <f>C1063*I1063</f>
        <v>18367.559999999998</v>
      </c>
      <c r="K1063" s="28"/>
      <c r="L1063" s="26">
        <f>C1063*K1063</f>
        <v>0</v>
      </c>
      <c r="M1063" s="26">
        <f>E1063+G1063+I1063+K1063</f>
        <v>510.21</v>
      </c>
      <c r="N1063" s="26">
        <f>M1063*N$2</f>
        <v>56.123100000000001</v>
      </c>
      <c r="O1063" s="26">
        <f>M1063+N1063</f>
        <v>566.33309999999994</v>
      </c>
      <c r="P1063" s="74">
        <f>O1063/39</f>
        <v>14.521361538461537</v>
      </c>
      <c r="Q1063" s="39">
        <f>O1063+P1063</f>
        <v>580.85446153846146</v>
      </c>
      <c r="R1063" s="39">
        <f>C1063*Q1063</f>
        <v>20910.760615384614</v>
      </c>
    </row>
    <row r="1064" spans="1:18" x14ac:dyDescent="0.25">
      <c r="A1064" s="6"/>
      <c r="B1064" s="44"/>
      <c r="C1064" s="11"/>
      <c r="D1064" s="11"/>
      <c r="E1064" s="31"/>
      <c r="P1064" s="72"/>
      <c r="Q1064" s="2"/>
      <c r="R1064" s="2"/>
    </row>
    <row r="1065" spans="1:18" x14ac:dyDescent="0.25">
      <c r="A1065" s="7" t="s">
        <v>19</v>
      </c>
      <c r="B1065" s="48" t="s">
        <v>156</v>
      </c>
      <c r="C1065" s="11">
        <v>19</v>
      </c>
      <c r="D1065" s="12" t="s">
        <v>12</v>
      </c>
      <c r="E1065" s="25"/>
      <c r="F1065" s="26">
        <f>C1065*E1065</f>
        <v>0</v>
      </c>
      <c r="G1065" s="26"/>
      <c r="H1065" s="26">
        <f>C1065*G1065</f>
        <v>0</v>
      </c>
      <c r="I1065" s="27"/>
      <c r="J1065" s="26">
        <f>C1065*I1065</f>
        <v>0</v>
      </c>
      <c r="K1065" s="28"/>
      <c r="L1065" s="26">
        <f>C1065*K1065</f>
        <v>0</v>
      </c>
      <c r="M1065" s="26">
        <f>E1065+G1065+I1065+K1065</f>
        <v>0</v>
      </c>
      <c r="N1065" s="26">
        <f>M1065*N$2</f>
        <v>0</v>
      </c>
      <c r="O1065" s="26">
        <f>M1065+N1065</f>
        <v>0</v>
      </c>
      <c r="P1065" s="74">
        <f>O1065/39</f>
        <v>0</v>
      </c>
      <c r="Q1065" s="41" t="s">
        <v>827</v>
      </c>
      <c r="R1065" s="39"/>
    </row>
    <row r="1066" spans="1:18" x14ac:dyDescent="0.25">
      <c r="A1066" s="6"/>
      <c r="B1066" s="44"/>
      <c r="C1066" s="11"/>
      <c r="D1066" s="11"/>
      <c r="E1066" s="31"/>
      <c r="P1066" s="72"/>
      <c r="Q1066" s="2"/>
      <c r="R1066" s="2"/>
    </row>
    <row r="1067" spans="1:18" x14ac:dyDescent="0.25">
      <c r="A1067" s="7" t="s">
        <v>11</v>
      </c>
      <c r="B1067" s="48" t="s">
        <v>157</v>
      </c>
      <c r="C1067" s="11">
        <v>9</v>
      </c>
      <c r="D1067" s="12" t="s">
        <v>12</v>
      </c>
      <c r="E1067" s="25"/>
      <c r="F1067" s="26">
        <f>C1067*E1067</f>
        <v>0</v>
      </c>
      <c r="G1067" s="26"/>
      <c r="H1067" s="26">
        <f>C1067*G1067</f>
        <v>0</v>
      </c>
      <c r="I1067" s="27"/>
      <c r="J1067" s="26">
        <f>C1067*I1067</f>
        <v>0</v>
      </c>
      <c r="K1067" s="28"/>
      <c r="L1067" s="26">
        <f>C1067*K1067</f>
        <v>0</v>
      </c>
      <c r="M1067" s="26">
        <f>E1067+G1067+I1067+K1067</f>
        <v>0</v>
      </c>
      <c r="N1067" s="26">
        <f>M1067*N$2</f>
        <v>0</v>
      </c>
      <c r="O1067" s="26">
        <f>M1067+N1067</f>
        <v>0</v>
      </c>
      <c r="P1067" s="74">
        <f>O1067/39</f>
        <v>0</v>
      </c>
      <c r="Q1067" s="41" t="s">
        <v>827</v>
      </c>
      <c r="R1067" s="39"/>
    </row>
    <row r="1068" spans="1:18" x14ac:dyDescent="0.25">
      <c r="A1068" s="6"/>
      <c r="B1068" s="44"/>
      <c r="C1068" s="11"/>
      <c r="D1068" s="11"/>
      <c r="E1068" s="31"/>
      <c r="P1068" s="72"/>
      <c r="Q1068" s="2"/>
      <c r="R1068" s="2"/>
    </row>
    <row r="1069" spans="1:18" x14ac:dyDescent="0.25">
      <c r="A1069" s="7" t="s">
        <v>13</v>
      </c>
      <c r="B1069" s="48" t="s">
        <v>158</v>
      </c>
      <c r="C1069" s="11">
        <v>19</v>
      </c>
      <c r="D1069" s="12" t="s">
        <v>12</v>
      </c>
      <c r="E1069" s="25"/>
      <c r="F1069" s="26">
        <f>C1069*E1069</f>
        <v>0</v>
      </c>
      <c r="G1069" s="26"/>
      <c r="H1069" s="26">
        <f>C1069*G1069</f>
        <v>0</v>
      </c>
      <c r="I1069" s="27"/>
      <c r="J1069" s="26">
        <f>C1069*I1069</f>
        <v>0</v>
      </c>
      <c r="K1069" s="28"/>
      <c r="L1069" s="26">
        <f>C1069*K1069</f>
        <v>0</v>
      </c>
      <c r="M1069" s="26">
        <f>E1069+G1069+I1069+K1069</f>
        <v>0</v>
      </c>
      <c r="N1069" s="26">
        <f>M1069*N$2</f>
        <v>0</v>
      </c>
      <c r="O1069" s="26">
        <f>M1069+N1069</f>
        <v>0</v>
      </c>
      <c r="P1069" s="74">
        <f>O1069/39</f>
        <v>0</v>
      </c>
      <c r="Q1069" s="41" t="s">
        <v>827</v>
      </c>
      <c r="R1069" s="39"/>
    </row>
    <row r="1070" spans="1:18" x14ac:dyDescent="0.25">
      <c r="A1070" s="6"/>
      <c r="B1070" s="44"/>
      <c r="C1070" s="11"/>
      <c r="D1070" s="11"/>
      <c r="E1070" s="31"/>
      <c r="P1070" s="72"/>
      <c r="Q1070" s="2"/>
      <c r="R1070" s="2"/>
    </row>
    <row r="1071" spans="1:18" x14ac:dyDescent="0.25">
      <c r="A1071" s="7" t="s">
        <v>14</v>
      </c>
      <c r="B1071" s="48" t="s">
        <v>159</v>
      </c>
      <c r="C1071" s="11">
        <v>2</v>
      </c>
      <c r="D1071" s="12" t="s">
        <v>12</v>
      </c>
      <c r="E1071" s="25"/>
      <c r="F1071" s="26">
        <f>C1071*E1071</f>
        <v>0</v>
      </c>
      <c r="G1071" s="26"/>
      <c r="H1071" s="26">
        <f>C1071*G1071</f>
        <v>0</v>
      </c>
      <c r="I1071" s="27"/>
      <c r="J1071" s="26">
        <f>C1071*I1071</f>
        <v>0</v>
      </c>
      <c r="K1071" s="28"/>
      <c r="L1071" s="26">
        <f>C1071*K1071</f>
        <v>0</v>
      </c>
      <c r="M1071" s="26">
        <f>E1071+G1071+I1071+K1071</f>
        <v>0</v>
      </c>
      <c r="N1071" s="26">
        <f>M1071*N$2</f>
        <v>0</v>
      </c>
      <c r="O1071" s="26">
        <f>M1071+N1071</f>
        <v>0</v>
      </c>
      <c r="P1071" s="74">
        <f>O1071/39</f>
        <v>0</v>
      </c>
      <c r="Q1071" s="41" t="s">
        <v>827</v>
      </c>
      <c r="R1071" s="39"/>
    </row>
    <row r="1072" spans="1:18" x14ac:dyDescent="0.25">
      <c r="A1072" s="6"/>
      <c r="B1072" s="44"/>
      <c r="C1072" s="11"/>
      <c r="D1072" s="11"/>
      <c r="E1072" s="31"/>
      <c r="P1072" s="72"/>
      <c r="Q1072" s="2"/>
      <c r="R1072" s="2"/>
    </row>
    <row r="1073" spans="1:18" ht="105" x14ac:dyDescent="0.25">
      <c r="A1073" s="6"/>
      <c r="B1073" s="45" t="s">
        <v>837</v>
      </c>
      <c r="C1073" s="11"/>
      <c r="D1073" s="11"/>
      <c r="E1073" s="31"/>
      <c r="P1073" s="72"/>
      <c r="Q1073" s="2"/>
      <c r="R1073" s="2"/>
    </row>
    <row r="1074" spans="1:18" x14ac:dyDescent="0.25">
      <c r="A1074" s="6"/>
      <c r="B1074" s="45"/>
      <c r="C1074" s="11"/>
      <c r="D1074" s="11"/>
      <c r="E1074" s="31"/>
      <c r="P1074" s="72"/>
      <c r="Q1074" s="2"/>
      <c r="R1074" s="2"/>
    </row>
    <row r="1075" spans="1:18" ht="45" x14ac:dyDescent="0.25">
      <c r="A1075" s="6"/>
      <c r="B1075" s="45" t="s">
        <v>315</v>
      </c>
      <c r="C1075" s="11"/>
      <c r="D1075" s="11"/>
      <c r="E1075" s="31"/>
      <c r="P1075" s="72"/>
      <c r="Q1075" s="2"/>
      <c r="R1075" s="2"/>
    </row>
    <row r="1076" spans="1:18" x14ac:dyDescent="0.25">
      <c r="A1076" s="6"/>
      <c r="B1076" s="44"/>
      <c r="C1076" s="11"/>
      <c r="D1076" s="11"/>
      <c r="E1076" s="31"/>
      <c r="P1076" s="72"/>
      <c r="Q1076" s="2"/>
      <c r="R1076" s="2"/>
    </row>
    <row r="1077" spans="1:18" x14ac:dyDescent="0.25">
      <c r="A1077" s="7" t="s">
        <v>15</v>
      </c>
      <c r="B1077" s="48" t="s">
        <v>155</v>
      </c>
      <c r="C1077" s="11">
        <v>116</v>
      </c>
      <c r="D1077" s="12" t="s">
        <v>34</v>
      </c>
      <c r="E1077" s="25"/>
      <c r="F1077" s="26">
        <f>C1077*E1077</f>
        <v>0</v>
      </c>
      <c r="G1077" s="26"/>
      <c r="H1077" s="26">
        <f>C1077*G1077</f>
        <v>0</v>
      </c>
      <c r="I1077" s="27">
        <v>441.68</v>
      </c>
      <c r="J1077" s="26">
        <f>C1077*I1077</f>
        <v>51234.879999999997</v>
      </c>
      <c r="K1077" s="28"/>
      <c r="L1077" s="26">
        <f>C1077*K1077</f>
        <v>0</v>
      </c>
      <c r="M1077" s="26">
        <f>E1077+G1077+I1077+K1077</f>
        <v>441.68</v>
      </c>
      <c r="N1077" s="26">
        <f>M1077*N$2</f>
        <v>48.584800000000001</v>
      </c>
      <c r="O1077" s="26">
        <f>M1077+N1077</f>
        <v>490.26480000000004</v>
      </c>
      <c r="P1077" s="74">
        <f>O1077/39</f>
        <v>12.570892307692308</v>
      </c>
      <c r="Q1077" s="39">
        <f>O1077+P1077</f>
        <v>502.83569230769234</v>
      </c>
      <c r="R1077" s="39">
        <f>C1077*Q1077</f>
        <v>58328.940307692312</v>
      </c>
    </row>
    <row r="1078" spans="1:18" x14ac:dyDescent="0.25">
      <c r="A1078" s="6"/>
      <c r="B1078" s="44"/>
      <c r="C1078" s="11"/>
      <c r="D1078" s="11"/>
      <c r="E1078" s="31"/>
      <c r="P1078" s="72"/>
      <c r="Q1078" s="2"/>
      <c r="R1078" s="2"/>
    </row>
    <row r="1079" spans="1:18" x14ac:dyDescent="0.25">
      <c r="A1079" s="7" t="s">
        <v>16</v>
      </c>
      <c r="B1079" s="48" t="s">
        <v>156</v>
      </c>
      <c r="C1079" s="11">
        <v>28</v>
      </c>
      <c r="D1079" s="12" t="s">
        <v>12</v>
      </c>
      <c r="E1079" s="25"/>
      <c r="F1079" s="26">
        <f>C1079*E1079</f>
        <v>0</v>
      </c>
      <c r="G1079" s="26"/>
      <c r="H1079" s="26">
        <f>C1079*G1079</f>
        <v>0</v>
      </c>
      <c r="I1079" s="27"/>
      <c r="J1079" s="26">
        <f>C1079*I1079</f>
        <v>0</v>
      </c>
      <c r="K1079" s="28"/>
      <c r="L1079" s="26">
        <f>C1079*K1079</f>
        <v>0</v>
      </c>
      <c r="M1079" s="26">
        <f>E1079+G1079+I1079+K1079</f>
        <v>0</v>
      </c>
      <c r="N1079" s="26">
        <f>M1079*N$2</f>
        <v>0</v>
      </c>
      <c r="O1079" s="26">
        <f>M1079+N1079</f>
        <v>0</v>
      </c>
      <c r="P1079" s="74">
        <f>O1079/39</f>
        <v>0</v>
      </c>
      <c r="Q1079" s="41" t="s">
        <v>827</v>
      </c>
      <c r="R1079" s="39"/>
    </row>
    <row r="1080" spans="1:18" x14ac:dyDescent="0.25">
      <c r="A1080" s="6"/>
      <c r="B1080" s="44"/>
      <c r="C1080" s="11"/>
      <c r="D1080" s="11"/>
      <c r="E1080" s="31"/>
      <c r="P1080" s="72"/>
      <c r="Q1080" s="2"/>
      <c r="R1080" s="2"/>
    </row>
    <row r="1081" spans="1:18" x14ac:dyDescent="0.25">
      <c r="A1081" s="7" t="s">
        <v>17</v>
      </c>
      <c r="B1081" s="48" t="s">
        <v>157</v>
      </c>
      <c r="C1081" s="11">
        <v>4</v>
      </c>
      <c r="D1081" s="12" t="s">
        <v>12</v>
      </c>
      <c r="E1081" s="25"/>
      <c r="F1081" s="26">
        <f>C1081*E1081</f>
        <v>0</v>
      </c>
      <c r="G1081" s="26"/>
      <c r="H1081" s="26">
        <f>C1081*G1081</f>
        <v>0</v>
      </c>
      <c r="I1081" s="27"/>
      <c r="J1081" s="26">
        <f>C1081*I1081</f>
        <v>0</v>
      </c>
      <c r="K1081" s="28"/>
      <c r="L1081" s="26">
        <f>C1081*K1081</f>
        <v>0</v>
      </c>
      <c r="M1081" s="26">
        <f>E1081+G1081+I1081+K1081</f>
        <v>0</v>
      </c>
      <c r="N1081" s="26">
        <f>M1081*N$2</f>
        <v>0</v>
      </c>
      <c r="O1081" s="26">
        <f>M1081+N1081</f>
        <v>0</v>
      </c>
      <c r="P1081" s="74">
        <f>O1081/39</f>
        <v>0</v>
      </c>
      <c r="Q1081" s="41" t="s">
        <v>827</v>
      </c>
      <c r="R1081" s="39"/>
    </row>
    <row r="1082" spans="1:18" x14ac:dyDescent="0.25">
      <c r="A1082" s="6"/>
      <c r="B1082" s="44"/>
      <c r="C1082" s="11"/>
      <c r="D1082" s="11"/>
      <c r="E1082" s="31"/>
      <c r="P1082" s="72"/>
      <c r="Q1082" s="2"/>
      <c r="R1082" s="2"/>
    </row>
    <row r="1083" spans="1:18" x14ac:dyDescent="0.25">
      <c r="A1083" s="7" t="s">
        <v>18</v>
      </c>
      <c r="B1083" s="48" t="s">
        <v>158</v>
      </c>
      <c r="C1083" s="11">
        <v>74</v>
      </c>
      <c r="D1083" s="12" t="s">
        <v>12</v>
      </c>
      <c r="E1083" s="25"/>
      <c r="F1083" s="26">
        <f>C1083*E1083</f>
        <v>0</v>
      </c>
      <c r="G1083" s="26"/>
      <c r="H1083" s="26">
        <f>C1083*G1083</f>
        <v>0</v>
      </c>
      <c r="I1083" s="27"/>
      <c r="J1083" s="26">
        <f>C1083*I1083</f>
        <v>0</v>
      </c>
      <c r="K1083" s="28"/>
      <c r="L1083" s="26">
        <f>C1083*K1083</f>
        <v>0</v>
      </c>
      <c r="M1083" s="26">
        <f>E1083+G1083+I1083+K1083</f>
        <v>0</v>
      </c>
      <c r="N1083" s="26">
        <f>M1083*N$2</f>
        <v>0</v>
      </c>
      <c r="O1083" s="26">
        <f>M1083+N1083</f>
        <v>0</v>
      </c>
      <c r="P1083" s="74">
        <f>O1083/39</f>
        <v>0</v>
      </c>
      <c r="Q1083" s="41" t="s">
        <v>827</v>
      </c>
      <c r="R1083" s="39"/>
    </row>
    <row r="1084" spans="1:18" x14ac:dyDescent="0.25">
      <c r="A1084" s="6"/>
      <c r="B1084" s="44"/>
      <c r="C1084" s="11"/>
      <c r="D1084" s="11"/>
      <c r="E1084" s="31"/>
      <c r="P1084" s="72"/>
      <c r="Q1084" s="2"/>
      <c r="R1084" s="2"/>
    </row>
    <row r="1085" spans="1:18" x14ac:dyDescent="0.25">
      <c r="A1085" s="7" t="s">
        <v>38</v>
      </c>
      <c r="B1085" s="48" t="s">
        <v>159</v>
      </c>
      <c r="C1085" s="11">
        <v>20</v>
      </c>
      <c r="D1085" s="12" t="s">
        <v>12</v>
      </c>
      <c r="E1085" s="25"/>
      <c r="F1085" s="26">
        <f>C1085*E1085</f>
        <v>0</v>
      </c>
      <c r="G1085" s="26"/>
      <c r="H1085" s="26">
        <f>C1085*G1085</f>
        <v>0</v>
      </c>
      <c r="I1085" s="27"/>
      <c r="J1085" s="26">
        <f>C1085*I1085</f>
        <v>0</v>
      </c>
      <c r="K1085" s="28"/>
      <c r="L1085" s="26">
        <f>C1085*K1085</f>
        <v>0</v>
      </c>
      <c r="M1085" s="26">
        <f>E1085+G1085+I1085+K1085</f>
        <v>0</v>
      </c>
      <c r="N1085" s="26">
        <f>M1085*N$2</f>
        <v>0</v>
      </c>
      <c r="O1085" s="26">
        <f>M1085+N1085</f>
        <v>0</v>
      </c>
      <c r="P1085" s="74">
        <f>O1085/39</f>
        <v>0</v>
      </c>
      <c r="Q1085" s="41" t="s">
        <v>827</v>
      </c>
      <c r="R1085" s="39"/>
    </row>
    <row r="1086" spans="1:18" x14ac:dyDescent="0.25">
      <c r="A1086" s="6"/>
      <c r="B1086" s="44"/>
      <c r="C1086" s="11"/>
      <c r="D1086" s="11"/>
      <c r="E1086" s="31"/>
      <c r="P1086" s="72"/>
      <c r="Q1086" s="2"/>
      <c r="R1086" s="2"/>
    </row>
    <row r="1087" spans="1:18" ht="45" x14ac:dyDescent="0.25">
      <c r="A1087" s="6"/>
      <c r="B1087" s="45" t="s">
        <v>316</v>
      </c>
      <c r="C1087" s="11"/>
      <c r="D1087" s="11"/>
      <c r="E1087" s="31"/>
      <c r="P1087" s="72"/>
      <c r="Q1087" s="2"/>
      <c r="R1087" s="2"/>
    </row>
    <row r="1088" spans="1:18" x14ac:dyDescent="0.25">
      <c r="A1088" s="6"/>
      <c r="B1088" s="44"/>
      <c r="C1088" s="11"/>
      <c r="D1088" s="11"/>
      <c r="E1088" s="31"/>
      <c r="P1088" s="72"/>
      <c r="Q1088" s="2"/>
      <c r="R1088" s="2"/>
    </row>
    <row r="1089" spans="1:18" x14ac:dyDescent="0.25">
      <c r="A1089" s="7" t="s">
        <v>39</v>
      </c>
      <c r="B1089" s="48" t="s">
        <v>155</v>
      </c>
      <c r="C1089" s="11">
        <v>46</v>
      </c>
      <c r="D1089" s="12" t="s">
        <v>34</v>
      </c>
      <c r="E1089" s="25"/>
      <c r="F1089" s="26">
        <f>C1089*E1089</f>
        <v>0</v>
      </c>
      <c r="G1089" s="26"/>
      <c r="H1089" s="26">
        <f>C1089*G1089</f>
        <v>0</v>
      </c>
      <c r="I1089" s="27">
        <v>654.08000000000004</v>
      </c>
      <c r="J1089" s="26">
        <f>C1089*I1089</f>
        <v>30087.68</v>
      </c>
      <c r="K1089" s="28"/>
      <c r="L1089" s="26">
        <f>C1089*K1089</f>
        <v>0</v>
      </c>
      <c r="M1089" s="26">
        <f>E1089+G1089+I1089+K1089</f>
        <v>654.08000000000004</v>
      </c>
      <c r="N1089" s="26">
        <f>M1089*N$2</f>
        <v>71.948800000000006</v>
      </c>
      <c r="O1089" s="26">
        <f>M1089+N1089</f>
        <v>726.02880000000005</v>
      </c>
      <c r="P1089" s="74">
        <f>O1089/39</f>
        <v>18.616123076923078</v>
      </c>
      <c r="Q1089" s="39">
        <f>O1089+P1089</f>
        <v>744.64492307692308</v>
      </c>
      <c r="R1089" s="39">
        <f>C1089*Q1089</f>
        <v>34253.666461538465</v>
      </c>
    </row>
    <row r="1090" spans="1:18" x14ac:dyDescent="0.25">
      <c r="A1090" s="6"/>
      <c r="B1090" s="44"/>
      <c r="C1090" s="11"/>
      <c r="D1090" s="11"/>
      <c r="E1090" s="31"/>
      <c r="P1090" s="72"/>
      <c r="Q1090" s="2"/>
      <c r="R1090" s="2"/>
    </row>
    <row r="1091" spans="1:18" x14ac:dyDescent="0.25">
      <c r="A1091" s="7" t="s">
        <v>40</v>
      </c>
      <c r="B1091" s="48" t="s">
        <v>156</v>
      </c>
      <c r="C1091" s="11">
        <v>12</v>
      </c>
      <c r="D1091" s="12" t="s">
        <v>12</v>
      </c>
      <c r="E1091" s="25"/>
      <c r="F1091" s="26">
        <f>C1091*E1091</f>
        <v>0</v>
      </c>
      <c r="G1091" s="26"/>
      <c r="H1091" s="26">
        <f>C1091*G1091</f>
        <v>0</v>
      </c>
      <c r="I1091" s="27"/>
      <c r="J1091" s="26">
        <f>C1091*I1091</f>
        <v>0</v>
      </c>
      <c r="K1091" s="28"/>
      <c r="L1091" s="26">
        <f>C1091*K1091</f>
        <v>0</v>
      </c>
      <c r="M1091" s="26">
        <f>E1091+G1091+I1091+K1091</f>
        <v>0</v>
      </c>
      <c r="N1091" s="26">
        <f>M1091*N$2</f>
        <v>0</v>
      </c>
      <c r="O1091" s="26">
        <f>M1091+N1091</f>
        <v>0</v>
      </c>
      <c r="P1091" s="74">
        <f>O1091/39</f>
        <v>0</v>
      </c>
      <c r="Q1091" s="41" t="s">
        <v>827</v>
      </c>
      <c r="R1091" s="39"/>
    </row>
    <row r="1092" spans="1:18" x14ac:dyDescent="0.25">
      <c r="A1092" s="6"/>
      <c r="B1092" s="44"/>
      <c r="C1092" s="11"/>
      <c r="D1092" s="11"/>
      <c r="E1092" s="31"/>
      <c r="P1092" s="72"/>
      <c r="Q1092" s="2"/>
      <c r="R1092" s="2"/>
    </row>
    <row r="1093" spans="1:18" x14ac:dyDescent="0.25">
      <c r="A1093" s="7" t="s">
        <v>41</v>
      </c>
      <c r="B1093" s="48" t="s">
        <v>158</v>
      </c>
      <c r="C1093" s="11">
        <v>54</v>
      </c>
      <c r="D1093" s="12" t="s">
        <v>12</v>
      </c>
      <c r="E1093" s="25"/>
      <c r="F1093" s="26">
        <f>C1093*E1093</f>
        <v>0</v>
      </c>
      <c r="G1093" s="26"/>
      <c r="H1093" s="26">
        <f>C1093*G1093</f>
        <v>0</v>
      </c>
      <c r="I1093" s="27"/>
      <c r="J1093" s="26">
        <f>C1093*I1093</f>
        <v>0</v>
      </c>
      <c r="K1093" s="28"/>
      <c r="L1093" s="26">
        <f>C1093*K1093</f>
        <v>0</v>
      </c>
      <c r="M1093" s="26">
        <f>E1093+G1093+I1093+K1093</f>
        <v>0</v>
      </c>
      <c r="N1093" s="26">
        <f>M1093*N$2</f>
        <v>0</v>
      </c>
      <c r="O1093" s="26">
        <f>M1093+N1093</f>
        <v>0</v>
      </c>
      <c r="P1093" s="74">
        <f>O1093/39</f>
        <v>0</v>
      </c>
      <c r="Q1093" s="41" t="s">
        <v>827</v>
      </c>
      <c r="R1093" s="39"/>
    </row>
    <row r="1094" spans="1:18" x14ac:dyDescent="0.25">
      <c r="A1094" s="6"/>
      <c r="B1094" s="44"/>
      <c r="C1094" s="11"/>
      <c r="D1094" s="11"/>
      <c r="E1094" s="31"/>
      <c r="P1094" s="72"/>
      <c r="Q1094" s="2"/>
      <c r="R1094" s="2"/>
    </row>
    <row r="1095" spans="1:18" x14ac:dyDescent="0.25">
      <c r="A1095" s="8" t="s">
        <v>42</v>
      </c>
      <c r="B1095" s="49" t="s">
        <v>159</v>
      </c>
      <c r="C1095" s="13">
        <v>24</v>
      </c>
      <c r="D1095" s="14" t="s">
        <v>12</v>
      </c>
      <c r="E1095" s="25"/>
      <c r="F1095" s="26">
        <f>C1095*E1095</f>
        <v>0</v>
      </c>
      <c r="G1095" s="26"/>
      <c r="H1095" s="26">
        <f>C1095*G1095</f>
        <v>0</v>
      </c>
      <c r="I1095" s="27"/>
      <c r="J1095" s="26">
        <f>C1095*I1095</f>
        <v>0</v>
      </c>
      <c r="K1095" s="28"/>
      <c r="L1095" s="26">
        <f>C1095*K1095</f>
        <v>0</v>
      </c>
      <c r="M1095" s="26">
        <f>E1095+G1095+I1095+K1095</f>
        <v>0</v>
      </c>
      <c r="N1095" s="26">
        <f>M1095*N$2</f>
        <v>0</v>
      </c>
      <c r="O1095" s="26">
        <f>M1095+N1095</f>
        <v>0</v>
      </c>
      <c r="P1095" s="74">
        <f>O1095/39</f>
        <v>0</v>
      </c>
      <c r="Q1095" s="41" t="s">
        <v>827</v>
      </c>
      <c r="R1095" s="39"/>
    </row>
    <row r="1096" spans="1:18" x14ac:dyDescent="0.25">
      <c r="A1096" s="6"/>
      <c r="B1096" s="44"/>
      <c r="C1096" s="11"/>
      <c r="D1096" s="11"/>
      <c r="E1096" s="31"/>
      <c r="P1096" s="72"/>
      <c r="Q1096" s="2"/>
      <c r="R1096" s="2"/>
    </row>
    <row r="1097" spans="1:18" x14ac:dyDescent="0.25">
      <c r="A1097" s="6"/>
      <c r="B1097" s="46" t="s">
        <v>317</v>
      </c>
      <c r="C1097" s="11"/>
      <c r="D1097" s="11"/>
      <c r="E1097" s="31"/>
      <c r="P1097" s="72"/>
      <c r="Q1097" s="41"/>
      <c r="R1097" s="39"/>
    </row>
    <row r="1098" spans="1:18" x14ac:dyDescent="0.25">
      <c r="A1098" s="9"/>
      <c r="B1098" s="47"/>
      <c r="C1098" s="13"/>
      <c r="D1098" s="13"/>
      <c r="E1098" s="31"/>
      <c r="P1098" s="72"/>
      <c r="Q1098" s="2"/>
      <c r="R1098" s="2"/>
    </row>
    <row r="1099" spans="1:18" x14ac:dyDescent="0.25">
      <c r="A1099" s="6"/>
      <c r="B1099" s="44"/>
      <c r="C1099" s="11"/>
      <c r="D1099" s="11"/>
      <c r="E1099" s="31"/>
      <c r="P1099" s="72"/>
      <c r="Q1099" s="2"/>
      <c r="R1099" s="2"/>
    </row>
    <row r="1100" spans="1:18" ht="120" x14ac:dyDescent="0.25">
      <c r="A1100" s="6"/>
      <c r="B1100" s="45" t="s">
        <v>838</v>
      </c>
      <c r="C1100" s="11"/>
      <c r="D1100" s="11"/>
      <c r="E1100" s="31"/>
      <c r="P1100" s="72"/>
      <c r="Q1100" s="2"/>
      <c r="R1100" s="2"/>
    </row>
    <row r="1101" spans="1:18" x14ac:dyDescent="0.25">
      <c r="A1101" s="6"/>
      <c r="B1101" s="45"/>
      <c r="C1101" s="11"/>
      <c r="D1101" s="11"/>
      <c r="E1101" s="31"/>
      <c r="P1101" s="72"/>
      <c r="Q1101" s="2"/>
      <c r="R1101" s="2"/>
    </row>
    <row r="1102" spans="1:18" x14ac:dyDescent="0.25">
      <c r="A1102" s="6"/>
      <c r="B1102" s="45" t="s">
        <v>318</v>
      </c>
      <c r="C1102" s="11"/>
      <c r="D1102" s="11"/>
      <c r="E1102" s="31"/>
      <c r="P1102" s="72"/>
      <c r="Q1102" s="2"/>
      <c r="R1102" s="2"/>
    </row>
    <row r="1103" spans="1:18" x14ac:dyDescent="0.25">
      <c r="A1103" s="6"/>
      <c r="B1103" s="44"/>
      <c r="C1103" s="11"/>
      <c r="D1103" s="11"/>
      <c r="E1103" s="31"/>
      <c r="P1103" s="72"/>
      <c r="Q1103" s="2"/>
      <c r="R1103" s="2"/>
    </row>
    <row r="1104" spans="1:18" x14ac:dyDescent="0.25">
      <c r="A1104" s="7" t="s">
        <v>14</v>
      </c>
      <c r="B1104" s="48" t="s">
        <v>319</v>
      </c>
      <c r="C1104" s="11">
        <v>6</v>
      </c>
      <c r="D1104" s="12" t="s">
        <v>34</v>
      </c>
      <c r="E1104" s="25"/>
      <c r="F1104" s="26">
        <f>C1104*E1104</f>
        <v>0</v>
      </c>
      <c r="G1104" s="26"/>
      <c r="H1104" s="26">
        <f>C1104*G1104</f>
        <v>0</v>
      </c>
      <c r="I1104" s="27">
        <v>508.59</v>
      </c>
      <c r="J1104" s="26">
        <f>C1104*I1104</f>
        <v>3051.54</v>
      </c>
      <c r="K1104" s="28"/>
      <c r="L1104" s="26">
        <f>C1104*K1104</f>
        <v>0</v>
      </c>
      <c r="M1104" s="26">
        <f>E1104+G1104+I1104+K1104</f>
        <v>508.59</v>
      </c>
      <c r="N1104" s="26">
        <f>M1104*N$2</f>
        <v>55.944899999999997</v>
      </c>
      <c r="O1104" s="26">
        <f>M1104+N1104</f>
        <v>564.53489999999999</v>
      </c>
      <c r="P1104" s="74">
        <f>O1104/39</f>
        <v>14.475253846153846</v>
      </c>
      <c r="Q1104" s="39">
        <f>O1104+P1104</f>
        <v>579.0101538461538</v>
      </c>
      <c r="R1104" s="39">
        <f>C1104*Q1104</f>
        <v>3474.0609230769228</v>
      </c>
    </row>
    <row r="1105" spans="1:18" x14ac:dyDescent="0.25">
      <c r="A1105" s="6"/>
      <c r="B1105" s="44"/>
      <c r="C1105" s="11"/>
      <c r="D1105" s="11"/>
      <c r="E1105" s="31"/>
      <c r="P1105" s="72"/>
      <c r="Q1105" s="2"/>
      <c r="R1105" s="2"/>
    </row>
    <row r="1106" spans="1:18" x14ac:dyDescent="0.25">
      <c r="A1106" s="7" t="s">
        <v>15</v>
      </c>
      <c r="B1106" s="48" t="s">
        <v>156</v>
      </c>
      <c r="C1106" s="11">
        <v>2</v>
      </c>
      <c r="D1106" s="12" t="s">
        <v>12</v>
      </c>
      <c r="E1106" s="25"/>
      <c r="F1106" s="26">
        <f>C1106*E1106</f>
        <v>0</v>
      </c>
      <c r="G1106" s="26"/>
      <c r="H1106" s="26">
        <f>C1106*G1106</f>
        <v>0</v>
      </c>
      <c r="I1106" s="27"/>
      <c r="J1106" s="26">
        <f>C1106*I1106</f>
        <v>0</v>
      </c>
      <c r="K1106" s="28"/>
      <c r="L1106" s="26">
        <f>C1106*K1106</f>
        <v>0</v>
      </c>
      <c r="M1106" s="26">
        <f>E1106+G1106+I1106+K1106</f>
        <v>0</v>
      </c>
      <c r="N1106" s="26">
        <f>M1106*N$2</f>
        <v>0</v>
      </c>
      <c r="O1106" s="26">
        <f>M1106+N1106</f>
        <v>0</v>
      </c>
      <c r="P1106" s="74">
        <f>O1106/39</f>
        <v>0</v>
      </c>
      <c r="Q1106" s="41" t="s">
        <v>827</v>
      </c>
      <c r="R1106" s="39"/>
    </row>
    <row r="1107" spans="1:18" x14ac:dyDescent="0.25">
      <c r="A1107" s="6"/>
      <c r="B1107" s="44"/>
      <c r="C1107" s="11"/>
      <c r="D1107" s="11"/>
      <c r="E1107" s="31"/>
      <c r="P1107" s="72"/>
      <c r="Q1107" s="2"/>
      <c r="R1107" s="2"/>
    </row>
    <row r="1108" spans="1:18" x14ac:dyDescent="0.25">
      <c r="A1108" s="7" t="s">
        <v>16</v>
      </c>
      <c r="B1108" s="48" t="s">
        <v>158</v>
      </c>
      <c r="C1108" s="11">
        <v>4</v>
      </c>
      <c r="D1108" s="12" t="s">
        <v>12</v>
      </c>
      <c r="E1108" s="25"/>
      <c r="F1108" s="26">
        <f>C1108*E1108</f>
        <v>0</v>
      </c>
      <c r="G1108" s="26"/>
      <c r="H1108" s="26">
        <f>C1108*G1108</f>
        <v>0</v>
      </c>
      <c r="I1108" s="27"/>
      <c r="J1108" s="26">
        <f>C1108*I1108</f>
        <v>0</v>
      </c>
      <c r="K1108" s="28"/>
      <c r="L1108" s="26">
        <f>C1108*K1108</f>
        <v>0</v>
      </c>
      <c r="M1108" s="26">
        <f>E1108+G1108+I1108+K1108</f>
        <v>0</v>
      </c>
      <c r="N1108" s="26">
        <f>M1108*N$2</f>
        <v>0</v>
      </c>
      <c r="O1108" s="26">
        <f>M1108+N1108</f>
        <v>0</v>
      </c>
      <c r="P1108" s="74">
        <f>O1108/39</f>
        <v>0</v>
      </c>
      <c r="Q1108" s="41" t="s">
        <v>827</v>
      </c>
      <c r="R1108" s="39"/>
    </row>
    <row r="1109" spans="1:18" x14ac:dyDescent="0.25">
      <c r="A1109" s="6"/>
      <c r="B1109" s="44"/>
      <c r="C1109" s="11"/>
      <c r="D1109" s="11"/>
      <c r="E1109" s="31"/>
      <c r="P1109" s="72"/>
      <c r="Q1109" s="2"/>
      <c r="R1109" s="2"/>
    </row>
    <row r="1110" spans="1:18" x14ac:dyDescent="0.25">
      <c r="A1110" s="7" t="s">
        <v>17</v>
      </c>
      <c r="B1110" s="48" t="s">
        <v>159</v>
      </c>
      <c r="C1110" s="11">
        <v>2</v>
      </c>
      <c r="D1110" s="12" t="s">
        <v>12</v>
      </c>
      <c r="E1110" s="25"/>
      <c r="F1110" s="26">
        <f>C1110*E1110</f>
        <v>0</v>
      </c>
      <c r="G1110" s="26"/>
      <c r="H1110" s="26">
        <f>C1110*G1110</f>
        <v>0</v>
      </c>
      <c r="I1110" s="27"/>
      <c r="J1110" s="26">
        <f>C1110*I1110</f>
        <v>0</v>
      </c>
      <c r="K1110" s="28"/>
      <c r="L1110" s="26">
        <f>C1110*K1110</f>
        <v>0</v>
      </c>
      <c r="M1110" s="26">
        <f>E1110+G1110+I1110+K1110</f>
        <v>0</v>
      </c>
      <c r="N1110" s="26">
        <f>M1110*N$2</f>
        <v>0</v>
      </c>
      <c r="O1110" s="26">
        <f>M1110+N1110</f>
        <v>0</v>
      </c>
      <c r="P1110" s="74">
        <f>O1110/39</f>
        <v>0</v>
      </c>
      <c r="Q1110" s="41" t="s">
        <v>827</v>
      </c>
      <c r="R1110" s="39"/>
    </row>
    <row r="1111" spans="1:18" x14ac:dyDescent="0.25">
      <c r="A1111" s="6"/>
      <c r="B1111" s="44"/>
      <c r="C1111" s="11"/>
      <c r="D1111" s="11"/>
      <c r="E1111" s="31"/>
      <c r="P1111" s="72"/>
      <c r="Q1111" s="2"/>
      <c r="R1111" s="2"/>
    </row>
    <row r="1112" spans="1:18" x14ac:dyDescent="0.25">
      <c r="A1112" s="6"/>
      <c r="B1112" s="45" t="s">
        <v>320</v>
      </c>
      <c r="C1112" s="11"/>
      <c r="D1112" s="11"/>
      <c r="E1112" s="31"/>
      <c r="P1112" s="72"/>
      <c r="Q1112" s="2"/>
      <c r="R1112" s="2"/>
    </row>
    <row r="1113" spans="1:18" x14ac:dyDescent="0.25">
      <c r="A1113" s="6"/>
      <c r="B1113" s="44"/>
      <c r="C1113" s="11"/>
      <c r="D1113" s="11"/>
      <c r="E1113" s="31"/>
      <c r="P1113" s="72"/>
      <c r="Q1113" s="2"/>
      <c r="R1113" s="2"/>
    </row>
    <row r="1114" spans="1:18" x14ac:dyDescent="0.25">
      <c r="A1114" s="7" t="s">
        <v>18</v>
      </c>
      <c r="B1114" s="48" t="s">
        <v>319</v>
      </c>
      <c r="C1114" s="11">
        <v>7</v>
      </c>
      <c r="D1114" s="12" t="s">
        <v>34</v>
      </c>
      <c r="E1114" s="25"/>
      <c r="F1114" s="26">
        <f>C1114*E1114</f>
        <v>0</v>
      </c>
      <c r="G1114" s="26"/>
      <c r="H1114" s="26">
        <f>C1114*G1114</f>
        <v>0</v>
      </c>
      <c r="I1114" s="27">
        <v>450.93</v>
      </c>
      <c r="J1114" s="26">
        <f>C1114*I1114</f>
        <v>3156.51</v>
      </c>
      <c r="K1114" s="28"/>
      <c r="L1114" s="26">
        <f>C1114*K1114</f>
        <v>0</v>
      </c>
      <c r="M1114" s="26">
        <f>E1114+G1114+I1114+K1114</f>
        <v>450.93</v>
      </c>
      <c r="N1114" s="26">
        <f>M1114*N$2</f>
        <v>49.6023</v>
      </c>
      <c r="O1114" s="26">
        <f>M1114+N1114</f>
        <v>500.53230000000002</v>
      </c>
      <c r="P1114" s="74">
        <f>O1114/39</f>
        <v>12.834161538461538</v>
      </c>
      <c r="Q1114" s="39">
        <f>O1114+P1114</f>
        <v>513.36646153846152</v>
      </c>
      <c r="R1114" s="39">
        <f>C1114*Q1114</f>
        <v>3593.5652307692308</v>
      </c>
    </row>
    <row r="1115" spans="1:18" x14ac:dyDescent="0.25">
      <c r="A1115" s="6"/>
      <c r="B1115" s="44"/>
      <c r="C1115" s="11"/>
      <c r="D1115" s="11"/>
      <c r="E1115" s="31"/>
      <c r="P1115" s="72"/>
      <c r="Q1115" s="2"/>
      <c r="R1115" s="2"/>
    </row>
    <row r="1116" spans="1:18" x14ac:dyDescent="0.25">
      <c r="A1116" s="7" t="s">
        <v>38</v>
      </c>
      <c r="B1116" s="48" t="s">
        <v>156</v>
      </c>
      <c r="C1116" s="11">
        <v>1</v>
      </c>
      <c r="D1116" s="12" t="s">
        <v>12</v>
      </c>
      <c r="E1116" s="25"/>
      <c r="F1116" s="26">
        <f>C1116*E1116</f>
        <v>0</v>
      </c>
      <c r="G1116" s="26"/>
      <c r="H1116" s="26">
        <f>C1116*G1116</f>
        <v>0</v>
      </c>
      <c r="I1116" s="27"/>
      <c r="J1116" s="26">
        <f>C1116*I1116</f>
        <v>0</v>
      </c>
      <c r="K1116" s="28"/>
      <c r="L1116" s="26">
        <f>C1116*K1116</f>
        <v>0</v>
      </c>
      <c r="M1116" s="26">
        <f>E1116+G1116+I1116+K1116</f>
        <v>0</v>
      </c>
      <c r="N1116" s="26">
        <f>M1116*N$2</f>
        <v>0</v>
      </c>
      <c r="O1116" s="26">
        <f>M1116+N1116</f>
        <v>0</v>
      </c>
      <c r="P1116" s="74">
        <f>O1116/39</f>
        <v>0</v>
      </c>
      <c r="Q1116" s="41" t="s">
        <v>827</v>
      </c>
      <c r="R1116" s="39"/>
    </row>
    <row r="1117" spans="1:18" x14ac:dyDescent="0.25">
      <c r="A1117" s="6"/>
      <c r="B1117" s="44"/>
      <c r="C1117" s="11"/>
      <c r="D1117" s="11"/>
      <c r="E1117" s="31"/>
      <c r="P1117" s="72"/>
      <c r="Q1117" s="2"/>
      <c r="R1117" s="2"/>
    </row>
    <row r="1118" spans="1:18" x14ac:dyDescent="0.25">
      <c r="A1118" s="7" t="s">
        <v>39</v>
      </c>
      <c r="B1118" s="48" t="s">
        <v>157</v>
      </c>
      <c r="C1118" s="11">
        <v>2</v>
      </c>
      <c r="D1118" s="12" t="s">
        <v>12</v>
      </c>
      <c r="E1118" s="25"/>
      <c r="F1118" s="26">
        <f>C1118*E1118</f>
        <v>0</v>
      </c>
      <c r="G1118" s="26"/>
      <c r="H1118" s="26">
        <f>C1118*G1118</f>
        <v>0</v>
      </c>
      <c r="I1118" s="27"/>
      <c r="J1118" s="26">
        <f>C1118*I1118</f>
        <v>0</v>
      </c>
      <c r="K1118" s="28"/>
      <c r="L1118" s="26">
        <f>C1118*K1118</f>
        <v>0</v>
      </c>
      <c r="M1118" s="26">
        <f>E1118+G1118+I1118+K1118</f>
        <v>0</v>
      </c>
      <c r="N1118" s="26">
        <f>M1118*N$2</f>
        <v>0</v>
      </c>
      <c r="O1118" s="26">
        <f>M1118+N1118</f>
        <v>0</v>
      </c>
      <c r="P1118" s="74">
        <f>O1118/39</f>
        <v>0</v>
      </c>
      <c r="Q1118" s="41" t="s">
        <v>827</v>
      </c>
      <c r="R1118" s="39"/>
    </row>
    <row r="1119" spans="1:18" x14ac:dyDescent="0.25">
      <c r="A1119" s="6"/>
      <c r="B1119" s="44"/>
      <c r="C1119" s="11"/>
      <c r="D1119" s="11"/>
      <c r="E1119" s="31"/>
      <c r="P1119" s="72"/>
      <c r="Q1119" s="2"/>
      <c r="R1119" s="2"/>
    </row>
    <row r="1120" spans="1:18" x14ac:dyDescent="0.25">
      <c r="A1120" s="7" t="s">
        <v>40</v>
      </c>
      <c r="B1120" s="48" t="s">
        <v>158</v>
      </c>
      <c r="C1120" s="11">
        <v>4</v>
      </c>
      <c r="D1120" s="12" t="s">
        <v>12</v>
      </c>
      <c r="E1120" s="25"/>
      <c r="F1120" s="26">
        <f>C1120*E1120</f>
        <v>0</v>
      </c>
      <c r="G1120" s="26"/>
      <c r="H1120" s="26">
        <f>C1120*G1120</f>
        <v>0</v>
      </c>
      <c r="I1120" s="27"/>
      <c r="J1120" s="26">
        <f>C1120*I1120</f>
        <v>0</v>
      </c>
      <c r="K1120" s="28"/>
      <c r="L1120" s="26">
        <f>C1120*K1120</f>
        <v>0</v>
      </c>
      <c r="M1120" s="26">
        <f>E1120+G1120+I1120+K1120</f>
        <v>0</v>
      </c>
      <c r="N1120" s="26">
        <f>M1120*N$2</f>
        <v>0</v>
      </c>
      <c r="O1120" s="26">
        <f>M1120+N1120</f>
        <v>0</v>
      </c>
      <c r="P1120" s="74">
        <f>O1120/39</f>
        <v>0</v>
      </c>
      <c r="Q1120" s="41" t="s">
        <v>827</v>
      </c>
      <c r="R1120" s="39"/>
    </row>
    <row r="1121" spans="1:18" x14ac:dyDescent="0.25">
      <c r="A1121" s="6"/>
      <c r="B1121" s="44"/>
      <c r="C1121" s="11"/>
      <c r="D1121" s="11"/>
      <c r="E1121" s="31"/>
      <c r="P1121" s="72"/>
      <c r="Q1121" s="2"/>
      <c r="R1121" s="2"/>
    </row>
    <row r="1122" spans="1:18" x14ac:dyDescent="0.25">
      <c r="A1122" s="7" t="s">
        <v>41</v>
      </c>
      <c r="B1122" s="48" t="s">
        <v>159</v>
      </c>
      <c r="C1122" s="11">
        <v>2</v>
      </c>
      <c r="D1122" s="12" t="s">
        <v>12</v>
      </c>
      <c r="E1122" s="25"/>
      <c r="F1122" s="26">
        <f>C1122*E1122</f>
        <v>0</v>
      </c>
      <c r="G1122" s="26"/>
      <c r="H1122" s="26">
        <f>C1122*G1122</f>
        <v>0</v>
      </c>
      <c r="I1122" s="27"/>
      <c r="J1122" s="26">
        <f>C1122*I1122</f>
        <v>0</v>
      </c>
      <c r="K1122" s="28"/>
      <c r="L1122" s="26">
        <f>C1122*K1122</f>
        <v>0</v>
      </c>
      <c r="M1122" s="26">
        <f>E1122+G1122+I1122+K1122</f>
        <v>0</v>
      </c>
      <c r="N1122" s="26">
        <f>M1122*N$2</f>
        <v>0</v>
      </c>
      <c r="O1122" s="26">
        <f>M1122+N1122</f>
        <v>0</v>
      </c>
      <c r="P1122" s="74">
        <f>O1122/39</f>
        <v>0</v>
      </c>
      <c r="Q1122" s="41" t="s">
        <v>827</v>
      </c>
      <c r="R1122" s="39"/>
    </row>
    <row r="1123" spans="1:18" x14ac:dyDescent="0.25">
      <c r="A1123" s="6"/>
      <c r="B1123" s="44"/>
      <c r="C1123" s="11"/>
      <c r="D1123" s="11"/>
      <c r="E1123" s="31"/>
      <c r="P1123" s="72"/>
      <c r="Q1123" s="2"/>
      <c r="R1123" s="2"/>
    </row>
    <row r="1124" spans="1:18" x14ac:dyDescent="0.25">
      <c r="A1124" s="6"/>
      <c r="B1124" s="45" t="s">
        <v>321</v>
      </c>
      <c r="C1124" s="11"/>
      <c r="D1124" s="11"/>
      <c r="E1124" s="31"/>
      <c r="P1124" s="72"/>
      <c r="Q1124" s="2"/>
      <c r="R1124" s="2"/>
    </row>
    <row r="1125" spans="1:18" x14ac:dyDescent="0.25">
      <c r="A1125" s="6"/>
      <c r="B1125" s="44"/>
      <c r="C1125" s="11"/>
      <c r="D1125" s="11"/>
      <c r="E1125" s="31"/>
      <c r="P1125" s="72"/>
      <c r="Q1125" s="2"/>
      <c r="R1125" s="2"/>
    </row>
    <row r="1126" spans="1:18" x14ac:dyDescent="0.25">
      <c r="A1126" s="7" t="s">
        <v>42</v>
      </c>
      <c r="B1126" s="48" t="s">
        <v>319</v>
      </c>
      <c r="C1126" s="11">
        <v>8</v>
      </c>
      <c r="D1126" s="12" t="s">
        <v>34</v>
      </c>
      <c r="E1126" s="25"/>
      <c r="F1126" s="26">
        <f>C1126*E1126</f>
        <v>0</v>
      </c>
      <c r="G1126" s="26"/>
      <c r="H1126" s="26">
        <f>C1126*G1126</f>
        <v>0</v>
      </c>
      <c r="I1126" s="27">
        <v>573.26</v>
      </c>
      <c r="J1126" s="26">
        <f>C1126*I1126</f>
        <v>4586.08</v>
      </c>
      <c r="K1126" s="28"/>
      <c r="L1126" s="26">
        <f>C1126*K1126</f>
        <v>0</v>
      </c>
      <c r="M1126" s="26">
        <f>E1126+G1126+I1126+K1126</f>
        <v>573.26</v>
      </c>
      <c r="N1126" s="26">
        <f>M1126*N$2</f>
        <v>63.058599999999998</v>
      </c>
      <c r="O1126" s="26">
        <f>M1126+N1126</f>
        <v>636.31859999999995</v>
      </c>
      <c r="P1126" s="74">
        <f>O1126/39</f>
        <v>16.315861538461537</v>
      </c>
      <c r="Q1126" s="39">
        <f>O1126+P1126</f>
        <v>652.63446153846144</v>
      </c>
      <c r="R1126" s="39">
        <f>C1126*Q1126</f>
        <v>5221.0756923076915</v>
      </c>
    </row>
    <row r="1127" spans="1:18" x14ac:dyDescent="0.25">
      <c r="A1127" s="6"/>
      <c r="B1127" s="44"/>
      <c r="C1127" s="11"/>
      <c r="D1127" s="11"/>
      <c r="E1127" s="31"/>
      <c r="P1127" s="72"/>
      <c r="Q1127" s="2"/>
      <c r="R1127" s="2"/>
    </row>
    <row r="1128" spans="1:18" x14ac:dyDescent="0.25">
      <c r="A1128" s="7" t="s">
        <v>43</v>
      </c>
      <c r="B1128" s="48" t="s">
        <v>156</v>
      </c>
      <c r="C1128" s="11">
        <v>3</v>
      </c>
      <c r="D1128" s="12" t="s">
        <v>12</v>
      </c>
      <c r="E1128" s="25"/>
      <c r="F1128" s="26">
        <f>C1128*E1128</f>
        <v>0</v>
      </c>
      <c r="G1128" s="26"/>
      <c r="H1128" s="26">
        <f>C1128*G1128</f>
        <v>0</v>
      </c>
      <c r="I1128" s="27"/>
      <c r="J1128" s="26">
        <f>C1128*I1128</f>
        <v>0</v>
      </c>
      <c r="K1128" s="28"/>
      <c r="L1128" s="26">
        <f>C1128*K1128</f>
        <v>0</v>
      </c>
      <c r="M1128" s="26">
        <f>E1128+G1128+I1128+K1128</f>
        <v>0</v>
      </c>
      <c r="N1128" s="26">
        <f>M1128*N$2</f>
        <v>0</v>
      </c>
      <c r="O1128" s="26">
        <f>M1128+N1128</f>
        <v>0</v>
      </c>
      <c r="P1128" s="74">
        <f>O1128/39</f>
        <v>0</v>
      </c>
      <c r="Q1128" s="41" t="s">
        <v>827</v>
      </c>
      <c r="R1128" s="39"/>
    </row>
    <row r="1129" spans="1:18" x14ac:dyDescent="0.25">
      <c r="A1129" s="6"/>
      <c r="B1129" s="44"/>
      <c r="C1129" s="11"/>
      <c r="D1129" s="11"/>
      <c r="E1129" s="31"/>
      <c r="P1129" s="72"/>
      <c r="Q1129" s="2"/>
      <c r="R1129" s="2"/>
    </row>
    <row r="1130" spans="1:18" x14ac:dyDescent="0.25">
      <c r="A1130" s="7" t="s">
        <v>163</v>
      </c>
      <c r="B1130" s="48" t="s">
        <v>158</v>
      </c>
      <c r="C1130" s="11">
        <v>8</v>
      </c>
      <c r="D1130" s="12" t="s">
        <v>12</v>
      </c>
      <c r="E1130" s="25"/>
      <c r="F1130" s="26">
        <f>C1130*E1130</f>
        <v>0</v>
      </c>
      <c r="G1130" s="26"/>
      <c r="H1130" s="26">
        <f>C1130*G1130</f>
        <v>0</v>
      </c>
      <c r="I1130" s="27"/>
      <c r="J1130" s="26">
        <f>C1130*I1130</f>
        <v>0</v>
      </c>
      <c r="K1130" s="28"/>
      <c r="L1130" s="26">
        <f>C1130*K1130</f>
        <v>0</v>
      </c>
      <c r="M1130" s="26">
        <f>E1130+G1130+I1130+K1130</f>
        <v>0</v>
      </c>
      <c r="N1130" s="26">
        <f>M1130*N$2</f>
        <v>0</v>
      </c>
      <c r="O1130" s="26">
        <f>M1130+N1130</f>
        <v>0</v>
      </c>
      <c r="P1130" s="74">
        <f>O1130/39</f>
        <v>0</v>
      </c>
      <c r="Q1130" s="41" t="s">
        <v>827</v>
      </c>
      <c r="R1130" s="39"/>
    </row>
    <row r="1131" spans="1:18" x14ac:dyDescent="0.25">
      <c r="A1131" s="6"/>
      <c r="B1131" s="44"/>
      <c r="C1131" s="11"/>
      <c r="D1131" s="11"/>
      <c r="E1131" s="31"/>
      <c r="P1131" s="72"/>
      <c r="Q1131" s="2"/>
      <c r="R1131" s="2"/>
    </row>
    <row r="1132" spans="1:18" x14ac:dyDescent="0.25">
      <c r="A1132" s="7" t="s">
        <v>164</v>
      </c>
      <c r="B1132" s="48" t="s">
        <v>159</v>
      </c>
      <c r="C1132" s="11">
        <v>2</v>
      </c>
      <c r="D1132" s="12" t="s">
        <v>12</v>
      </c>
      <c r="E1132" s="25"/>
      <c r="F1132" s="26">
        <f>C1132*E1132</f>
        <v>0</v>
      </c>
      <c r="G1132" s="26"/>
      <c r="H1132" s="26">
        <f>C1132*G1132</f>
        <v>0</v>
      </c>
      <c r="I1132" s="27"/>
      <c r="J1132" s="26">
        <f>C1132*I1132</f>
        <v>0</v>
      </c>
      <c r="K1132" s="28"/>
      <c r="L1132" s="26">
        <f>C1132*K1132</f>
        <v>0</v>
      </c>
      <c r="M1132" s="26">
        <f>E1132+G1132+I1132+K1132</f>
        <v>0</v>
      </c>
      <c r="N1132" s="26">
        <f>M1132*N$2</f>
        <v>0</v>
      </c>
      <c r="O1132" s="26">
        <f>M1132+N1132</f>
        <v>0</v>
      </c>
      <c r="P1132" s="74">
        <f>O1132/39</f>
        <v>0</v>
      </c>
      <c r="Q1132" s="41" t="s">
        <v>827</v>
      </c>
      <c r="R1132" s="39"/>
    </row>
    <row r="1133" spans="1:18" x14ac:dyDescent="0.25">
      <c r="A1133" s="6"/>
      <c r="B1133" s="44"/>
      <c r="C1133" s="11"/>
      <c r="D1133" s="11"/>
      <c r="E1133" s="31"/>
      <c r="P1133" s="72"/>
      <c r="Q1133" s="2"/>
      <c r="R1133" s="2"/>
    </row>
    <row r="1134" spans="1:18" x14ac:dyDescent="0.25">
      <c r="A1134" s="6"/>
      <c r="B1134" s="45" t="s">
        <v>322</v>
      </c>
      <c r="C1134" s="11"/>
      <c r="D1134" s="11"/>
      <c r="E1134" s="31"/>
      <c r="P1134" s="72"/>
      <c r="Q1134" s="41"/>
      <c r="R1134" s="39"/>
    </row>
    <row r="1135" spans="1:18" x14ac:dyDescent="0.25">
      <c r="A1135" s="6"/>
      <c r="B1135" s="44"/>
      <c r="C1135" s="11"/>
      <c r="D1135" s="11"/>
      <c r="E1135" s="31"/>
      <c r="P1135" s="72"/>
      <c r="Q1135" s="2"/>
      <c r="R1135" s="2"/>
    </row>
    <row r="1136" spans="1:18" x14ac:dyDescent="0.25">
      <c r="A1136" s="7" t="s">
        <v>165</v>
      </c>
      <c r="B1136" s="48" t="s">
        <v>319</v>
      </c>
      <c r="C1136" s="11">
        <v>6</v>
      </c>
      <c r="D1136" s="12" t="s">
        <v>34</v>
      </c>
      <c r="E1136" s="25"/>
      <c r="F1136" s="26">
        <f>C1136*E1136</f>
        <v>0</v>
      </c>
      <c r="G1136" s="26"/>
      <c r="H1136" s="26">
        <f>C1136*G1136</f>
        <v>0</v>
      </c>
      <c r="I1136" s="27">
        <v>468.03</v>
      </c>
      <c r="J1136" s="26">
        <f>C1136*I1136</f>
        <v>2808.18</v>
      </c>
      <c r="K1136" s="28"/>
      <c r="L1136" s="26">
        <f>C1136*K1136</f>
        <v>0</v>
      </c>
      <c r="M1136" s="26">
        <f>E1136+G1136+I1136+K1136</f>
        <v>468.03</v>
      </c>
      <c r="N1136" s="26">
        <f>M1136*N$2</f>
        <v>51.4833</v>
      </c>
      <c r="O1136" s="26">
        <f>M1136+N1136</f>
        <v>519.51329999999996</v>
      </c>
      <c r="P1136" s="74">
        <f>O1136/39</f>
        <v>13.320853846153845</v>
      </c>
      <c r="Q1136" s="39">
        <f>O1136+P1136</f>
        <v>532.83415384615375</v>
      </c>
      <c r="R1136" s="39">
        <f>C1136*Q1136</f>
        <v>3197.0049230769228</v>
      </c>
    </row>
    <row r="1137" spans="1:18" x14ac:dyDescent="0.25">
      <c r="A1137" s="6"/>
      <c r="B1137" s="44"/>
      <c r="C1137" s="11"/>
      <c r="D1137" s="11"/>
      <c r="E1137" s="31"/>
      <c r="P1137" s="72"/>
      <c r="Q1137" s="2"/>
      <c r="R1137" s="2"/>
    </row>
    <row r="1138" spans="1:18" x14ac:dyDescent="0.25">
      <c r="A1138" s="7" t="s">
        <v>166</v>
      </c>
      <c r="B1138" s="48" t="s">
        <v>156</v>
      </c>
      <c r="C1138" s="11">
        <v>1</v>
      </c>
      <c r="D1138" s="12" t="s">
        <v>12</v>
      </c>
      <c r="E1138" s="25"/>
      <c r="F1138" s="26">
        <f>C1138*E1138</f>
        <v>0</v>
      </c>
      <c r="G1138" s="26"/>
      <c r="H1138" s="26">
        <f>C1138*G1138</f>
        <v>0</v>
      </c>
      <c r="I1138" s="27"/>
      <c r="J1138" s="26">
        <f>C1138*I1138</f>
        <v>0</v>
      </c>
      <c r="K1138" s="28"/>
      <c r="L1138" s="26">
        <f>C1138*K1138</f>
        <v>0</v>
      </c>
      <c r="M1138" s="26">
        <f>E1138+G1138+I1138+K1138</f>
        <v>0</v>
      </c>
      <c r="N1138" s="26">
        <f>M1138*N$2</f>
        <v>0</v>
      </c>
      <c r="O1138" s="26">
        <f>M1138+N1138</f>
        <v>0</v>
      </c>
      <c r="P1138" s="74">
        <f>O1138/39</f>
        <v>0</v>
      </c>
      <c r="Q1138" s="41" t="s">
        <v>827</v>
      </c>
      <c r="R1138" s="39"/>
    </row>
    <row r="1139" spans="1:18" x14ac:dyDescent="0.25">
      <c r="A1139" s="6"/>
      <c r="B1139" s="44"/>
      <c r="C1139" s="11"/>
      <c r="D1139" s="11"/>
      <c r="E1139" s="31"/>
      <c r="P1139" s="72"/>
      <c r="Q1139" s="2"/>
      <c r="R1139" s="2"/>
    </row>
    <row r="1140" spans="1:18" x14ac:dyDescent="0.25">
      <c r="A1140" s="7" t="s">
        <v>271</v>
      </c>
      <c r="B1140" s="48" t="s">
        <v>158</v>
      </c>
      <c r="C1140" s="11">
        <v>4</v>
      </c>
      <c r="D1140" s="12" t="s">
        <v>12</v>
      </c>
      <c r="E1140" s="25"/>
      <c r="F1140" s="26">
        <f>C1140*E1140</f>
        <v>0</v>
      </c>
      <c r="G1140" s="26"/>
      <c r="H1140" s="26">
        <f>C1140*G1140</f>
        <v>0</v>
      </c>
      <c r="I1140" s="27"/>
      <c r="J1140" s="26">
        <f>C1140*I1140</f>
        <v>0</v>
      </c>
      <c r="K1140" s="28"/>
      <c r="L1140" s="26">
        <f>C1140*K1140</f>
        <v>0</v>
      </c>
      <c r="M1140" s="26">
        <f>E1140+G1140+I1140+K1140</f>
        <v>0</v>
      </c>
      <c r="N1140" s="26">
        <f>M1140*N$2</f>
        <v>0</v>
      </c>
      <c r="O1140" s="26">
        <f>M1140+N1140</f>
        <v>0</v>
      </c>
      <c r="P1140" s="74">
        <f>O1140/39</f>
        <v>0</v>
      </c>
      <c r="Q1140" s="41" t="s">
        <v>827</v>
      </c>
      <c r="R1140" s="39"/>
    </row>
    <row r="1141" spans="1:18" x14ac:dyDescent="0.25">
      <c r="A1141" s="6"/>
      <c r="B1141" s="44"/>
      <c r="C1141" s="11"/>
      <c r="D1141" s="11"/>
      <c r="E1141" s="31"/>
      <c r="P1141" s="72"/>
      <c r="Q1141" s="2"/>
      <c r="R1141" s="2"/>
    </row>
    <row r="1142" spans="1:18" x14ac:dyDescent="0.25">
      <c r="A1142" s="8" t="s">
        <v>272</v>
      </c>
      <c r="B1142" s="49" t="s">
        <v>159</v>
      </c>
      <c r="C1142" s="13">
        <v>2</v>
      </c>
      <c r="D1142" s="14" t="s">
        <v>12</v>
      </c>
      <c r="E1142" s="25"/>
      <c r="F1142" s="26">
        <f>C1142*E1142</f>
        <v>0</v>
      </c>
      <c r="G1142" s="26"/>
      <c r="H1142" s="26">
        <f>C1142*G1142</f>
        <v>0</v>
      </c>
      <c r="I1142" s="27"/>
      <c r="J1142" s="26">
        <f>C1142*I1142</f>
        <v>0</v>
      </c>
      <c r="K1142" s="28"/>
      <c r="L1142" s="26">
        <f>C1142*K1142</f>
        <v>0</v>
      </c>
      <c r="M1142" s="26">
        <f>E1142+G1142+I1142+K1142</f>
        <v>0</v>
      </c>
      <c r="N1142" s="26">
        <f>M1142*N$2</f>
        <v>0</v>
      </c>
      <c r="O1142" s="26">
        <f>M1142+N1142</f>
        <v>0</v>
      </c>
      <c r="P1142" s="74">
        <f>O1142/39</f>
        <v>0</v>
      </c>
      <c r="Q1142" s="41" t="s">
        <v>827</v>
      </c>
      <c r="R1142" s="39"/>
    </row>
    <row r="1143" spans="1:18" x14ac:dyDescent="0.25">
      <c r="A1143" s="6"/>
      <c r="B1143" s="44"/>
      <c r="C1143" s="11"/>
      <c r="D1143" s="11"/>
      <c r="E1143" s="31"/>
      <c r="P1143" s="72"/>
      <c r="Q1143" s="2"/>
      <c r="R1143" s="2"/>
    </row>
    <row r="1144" spans="1:18" x14ac:dyDescent="0.25">
      <c r="A1144" s="6"/>
      <c r="B1144" s="46" t="s">
        <v>323</v>
      </c>
      <c r="C1144" s="11"/>
      <c r="D1144" s="11"/>
      <c r="E1144" s="31"/>
      <c r="P1144" s="72"/>
      <c r="Q1144" s="2"/>
      <c r="R1144" s="4"/>
    </row>
    <row r="1145" spans="1:18" x14ac:dyDescent="0.25">
      <c r="A1145" s="9"/>
      <c r="B1145" s="47"/>
      <c r="C1145" s="13"/>
      <c r="D1145" s="13"/>
      <c r="E1145" s="31"/>
      <c r="P1145" s="72"/>
      <c r="Q1145" s="2"/>
      <c r="R1145" s="2"/>
    </row>
    <row r="1146" spans="1:18" x14ac:dyDescent="0.25">
      <c r="A1146" s="6"/>
      <c r="B1146" s="44"/>
      <c r="C1146" s="11"/>
      <c r="D1146" s="11"/>
      <c r="E1146" s="31"/>
      <c r="P1146" s="72"/>
      <c r="Q1146" s="2"/>
      <c r="R1146" s="2"/>
    </row>
    <row r="1147" spans="1:18" x14ac:dyDescent="0.25">
      <c r="A1147" s="6"/>
      <c r="B1147" s="45" t="s">
        <v>324</v>
      </c>
      <c r="C1147" s="11"/>
      <c r="D1147" s="11"/>
      <c r="E1147" s="31"/>
      <c r="P1147" s="72"/>
      <c r="Q1147" s="2"/>
      <c r="R1147" s="2"/>
    </row>
    <row r="1148" spans="1:18" x14ac:dyDescent="0.25">
      <c r="A1148" s="6"/>
      <c r="B1148" s="44"/>
      <c r="C1148" s="11"/>
      <c r="D1148" s="11"/>
      <c r="E1148" s="31"/>
      <c r="P1148" s="72"/>
      <c r="Q1148" s="2"/>
      <c r="R1148" s="2"/>
    </row>
    <row r="1149" spans="1:18" x14ac:dyDescent="0.25">
      <c r="A1149" s="7" t="s">
        <v>9</v>
      </c>
      <c r="B1149" s="48" t="s">
        <v>319</v>
      </c>
      <c r="C1149" s="11">
        <v>7</v>
      </c>
      <c r="D1149" s="12" t="s">
        <v>34</v>
      </c>
      <c r="E1149" s="25"/>
      <c r="F1149" s="26">
        <f>C1149*E1149</f>
        <v>0</v>
      </c>
      <c r="G1149" s="26"/>
      <c r="H1149" s="26">
        <f>C1149*G1149</f>
        <v>0</v>
      </c>
      <c r="I1149" s="27">
        <v>495.56</v>
      </c>
      <c r="J1149" s="26">
        <f>C1149*I1149</f>
        <v>3468.92</v>
      </c>
      <c r="K1149" s="28"/>
      <c r="L1149" s="26">
        <f>C1149*K1149</f>
        <v>0</v>
      </c>
      <c r="M1149" s="26">
        <f>E1149+G1149+I1149+K1149</f>
        <v>495.56</v>
      </c>
      <c r="N1149" s="26">
        <f>M1149*N$2</f>
        <v>54.511600000000001</v>
      </c>
      <c r="O1149" s="26">
        <f>M1149+N1149</f>
        <v>550.07159999999999</v>
      </c>
      <c r="P1149" s="74">
        <f>O1149/39</f>
        <v>14.1044</v>
      </c>
      <c r="Q1149" s="39">
        <f>O1149+P1149</f>
        <v>564.17600000000004</v>
      </c>
      <c r="R1149" s="39">
        <f>C1149*Q1149</f>
        <v>3949.2320000000004</v>
      </c>
    </row>
    <row r="1150" spans="1:18" x14ac:dyDescent="0.25">
      <c r="A1150" s="6"/>
      <c r="B1150" s="44"/>
      <c r="C1150" s="11"/>
      <c r="D1150" s="11"/>
      <c r="E1150" s="31"/>
      <c r="P1150" s="72"/>
      <c r="Q1150" s="2"/>
      <c r="R1150" s="2"/>
    </row>
    <row r="1151" spans="1:18" x14ac:dyDescent="0.25">
      <c r="A1151" s="7" t="s">
        <v>19</v>
      </c>
      <c r="B1151" s="48" t="s">
        <v>156</v>
      </c>
      <c r="C1151" s="11">
        <v>2</v>
      </c>
      <c r="D1151" s="12" t="s">
        <v>12</v>
      </c>
      <c r="E1151" s="25"/>
      <c r="F1151" s="26">
        <f>C1151*E1151</f>
        <v>0</v>
      </c>
      <c r="G1151" s="26"/>
      <c r="H1151" s="26">
        <f>C1151*G1151</f>
        <v>0</v>
      </c>
      <c r="I1151" s="27"/>
      <c r="J1151" s="26">
        <f>C1151*I1151</f>
        <v>0</v>
      </c>
      <c r="K1151" s="28"/>
      <c r="L1151" s="26">
        <f>C1151*K1151</f>
        <v>0</v>
      </c>
      <c r="M1151" s="26">
        <f>E1151+G1151+I1151+K1151</f>
        <v>0</v>
      </c>
      <c r="N1151" s="26">
        <f>M1151*N$2</f>
        <v>0</v>
      </c>
      <c r="O1151" s="26">
        <f>M1151+N1151</f>
        <v>0</v>
      </c>
      <c r="P1151" s="74">
        <f>O1151/39</f>
        <v>0</v>
      </c>
      <c r="Q1151" s="41" t="s">
        <v>827</v>
      </c>
      <c r="R1151" s="39"/>
    </row>
    <row r="1152" spans="1:18" x14ac:dyDescent="0.25">
      <c r="A1152" s="6"/>
      <c r="B1152" s="44"/>
      <c r="C1152" s="11"/>
      <c r="D1152" s="11"/>
      <c r="E1152" s="31"/>
      <c r="P1152" s="72"/>
      <c r="Q1152" s="2"/>
      <c r="R1152" s="2"/>
    </row>
    <row r="1153" spans="1:18" x14ac:dyDescent="0.25">
      <c r="A1153" s="7" t="s">
        <v>11</v>
      </c>
      <c r="B1153" s="48" t="s">
        <v>158</v>
      </c>
      <c r="C1153" s="11">
        <v>5</v>
      </c>
      <c r="D1153" s="12" t="s">
        <v>12</v>
      </c>
      <c r="E1153" s="25"/>
      <c r="F1153" s="26">
        <f>C1153*E1153</f>
        <v>0</v>
      </c>
      <c r="G1153" s="26"/>
      <c r="H1153" s="26">
        <f>C1153*G1153</f>
        <v>0</v>
      </c>
      <c r="I1153" s="27"/>
      <c r="J1153" s="26">
        <f>C1153*I1153</f>
        <v>0</v>
      </c>
      <c r="K1153" s="28"/>
      <c r="L1153" s="26">
        <f>C1153*K1153</f>
        <v>0</v>
      </c>
      <c r="M1153" s="26">
        <f>E1153+G1153+I1153+K1153</f>
        <v>0</v>
      </c>
      <c r="N1153" s="26">
        <f>M1153*N$2</f>
        <v>0</v>
      </c>
      <c r="O1153" s="26">
        <f>M1153+N1153</f>
        <v>0</v>
      </c>
      <c r="P1153" s="74">
        <f>O1153/39</f>
        <v>0</v>
      </c>
      <c r="Q1153" s="41" t="s">
        <v>827</v>
      </c>
      <c r="R1153" s="39"/>
    </row>
    <row r="1154" spans="1:18" x14ac:dyDescent="0.25">
      <c r="A1154" s="6"/>
      <c r="B1154" s="44"/>
      <c r="C1154" s="11"/>
      <c r="D1154" s="11"/>
      <c r="E1154" s="31"/>
      <c r="P1154" s="72"/>
      <c r="Q1154" s="2"/>
      <c r="R1154" s="2"/>
    </row>
    <row r="1155" spans="1:18" x14ac:dyDescent="0.25">
      <c r="A1155" s="8" t="s">
        <v>13</v>
      </c>
      <c r="B1155" s="49" t="s">
        <v>159</v>
      </c>
      <c r="C1155" s="13">
        <v>2</v>
      </c>
      <c r="D1155" s="14" t="s">
        <v>12</v>
      </c>
      <c r="E1155" s="25"/>
      <c r="F1155" s="26">
        <f>C1155*E1155</f>
        <v>0</v>
      </c>
      <c r="G1155" s="26"/>
      <c r="H1155" s="26">
        <f>C1155*G1155</f>
        <v>0</v>
      </c>
      <c r="I1155" s="27"/>
      <c r="J1155" s="26">
        <f>C1155*I1155</f>
        <v>0</v>
      </c>
      <c r="K1155" s="28"/>
      <c r="L1155" s="26">
        <f>C1155*K1155</f>
        <v>0</v>
      </c>
      <c r="M1155" s="26">
        <f>E1155+G1155+I1155+K1155</f>
        <v>0</v>
      </c>
      <c r="N1155" s="26">
        <f>M1155*N$2</f>
        <v>0</v>
      </c>
      <c r="O1155" s="26">
        <f>M1155+N1155</f>
        <v>0</v>
      </c>
      <c r="P1155" s="74">
        <f>O1155/39</f>
        <v>0</v>
      </c>
      <c r="Q1155" s="41" t="s">
        <v>827</v>
      </c>
      <c r="R1155" s="39"/>
    </row>
    <row r="1156" spans="1:18" x14ac:dyDescent="0.25">
      <c r="A1156" s="6"/>
      <c r="B1156" s="44"/>
      <c r="C1156" s="11"/>
      <c r="D1156" s="11"/>
      <c r="E1156" s="31"/>
      <c r="P1156" s="72"/>
      <c r="Q1156" s="2"/>
      <c r="R1156" s="2"/>
    </row>
    <row r="1157" spans="1:18" x14ac:dyDescent="0.25">
      <c r="A1157" s="6"/>
      <c r="B1157" s="46" t="s">
        <v>325</v>
      </c>
      <c r="C1157" s="11"/>
      <c r="D1157" s="11"/>
      <c r="E1157" s="31"/>
      <c r="P1157" s="72"/>
      <c r="Q1157" s="2"/>
      <c r="R1157" s="4"/>
    </row>
    <row r="1158" spans="1:18" x14ac:dyDescent="0.25">
      <c r="A1158" s="9"/>
      <c r="B1158" s="47"/>
      <c r="C1158" s="13"/>
      <c r="D1158" s="13"/>
      <c r="E1158" s="31"/>
      <c r="P1158" s="72"/>
      <c r="Q1158" s="2"/>
      <c r="R1158" s="2"/>
    </row>
    <row r="1159" spans="1:18" x14ac:dyDescent="0.25">
      <c r="A1159" s="6"/>
      <c r="B1159" s="44"/>
      <c r="C1159" s="11"/>
      <c r="D1159" s="11"/>
      <c r="E1159" s="31"/>
      <c r="P1159" s="72"/>
      <c r="Q1159" s="2"/>
      <c r="R1159" s="2"/>
    </row>
    <row r="1160" spans="1:18" ht="30" x14ac:dyDescent="0.25">
      <c r="A1160" s="6"/>
      <c r="B1160" s="45" t="s">
        <v>801</v>
      </c>
      <c r="C1160" s="11"/>
      <c r="D1160" s="11"/>
      <c r="E1160" s="31"/>
      <c r="P1160" s="72"/>
      <c r="Q1160" s="2"/>
      <c r="R1160" s="2"/>
    </row>
    <row r="1161" spans="1:18" x14ac:dyDescent="0.25">
      <c r="A1161" s="6"/>
      <c r="B1161" s="44"/>
      <c r="C1161" s="11"/>
      <c r="D1161" s="11"/>
      <c r="E1161" s="31"/>
      <c r="P1161" s="72"/>
      <c r="Q1161" s="2"/>
      <c r="R1161" s="2"/>
    </row>
    <row r="1162" spans="1:18" x14ac:dyDescent="0.25">
      <c r="A1162" s="6"/>
      <c r="B1162" s="45" t="s">
        <v>170</v>
      </c>
      <c r="C1162" s="11"/>
      <c r="D1162" s="11"/>
      <c r="E1162" s="31"/>
      <c r="P1162" s="72"/>
      <c r="Q1162" s="2"/>
      <c r="R1162" s="2"/>
    </row>
    <row r="1163" spans="1:18" x14ac:dyDescent="0.25">
      <c r="A1163" s="6"/>
      <c r="B1163" s="45"/>
      <c r="C1163" s="11"/>
      <c r="D1163" s="11"/>
      <c r="E1163" s="31"/>
      <c r="P1163" s="72"/>
      <c r="Q1163" s="2"/>
      <c r="R1163" s="2"/>
    </row>
    <row r="1164" spans="1:18" x14ac:dyDescent="0.25">
      <c r="A1164" s="6"/>
      <c r="B1164" s="45" t="s">
        <v>5</v>
      </c>
      <c r="C1164" s="11"/>
      <c r="D1164" s="11"/>
      <c r="E1164" s="31"/>
      <c r="P1164" s="72"/>
      <c r="Q1164" s="2"/>
      <c r="R1164" s="2"/>
    </row>
    <row r="1165" spans="1:18" x14ac:dyDescent="0.25">
      <c r="A1165" s="6"/>
      <c r="B1165" s="45"/>
      <c r="C1165" s="11"/>
      <c r="D1165" s="11"/>
      <c r="E1165" s="31"/>
      <c r="P1165" s="72"/>
      <c r="Q1165" s="2"/>
      <c r="R1165" s="2"/>
    </row>
    <row r="1166" spans="1:18" x14ac:dyDescent="0.25">
      <c r="A1166" s="6"/>
      <c r="B1166" s="45" t="s">
        <v>45</v>
      </c>
      <c r="C1166" s="11"/>
      <c r="D1166" s="11"/>
      <c r="E1166" s="31"/>
      <c r="P1166" s="72"/>
      <c r="Q1166" s="2"/>
      <c r="R1166" s="2"/>
    </row>
    <row r="1167" spans="1:18" x14ac:dyDescent="0.25">
      <c r="A1167" s="6"/>
      <c r="B1167" s="45"/>
      <c r="C1167" s="11"/>
      <c r="D1167" s="11"/>
      <c r="E1167" s="31"/>
      <c r="P1167" s="72"/>
      <c r="Q1167" s="2"/>
      <c r="R1167" s="2"/>
    </row>
    <row r="1168" spans="1:18" ht="60" x14ac:dyDescent="0.25">
      <c r="A1168" s="6"/>
      <c r="B1168" s="45" t="s">
        <v>171</v>
      </c>
      <c r="C1168" s="11"/>
      <c r="D1168" s="11"/>
      <c r="E1168" s="31"/>
      <c r="P1168" s="72"/>
      <c r="Q1168" s="2"/>
      <c r="R1168" s="2"/>
    </row>
    <row r="1169" spans="1:18" x14ac:dyDescent="0.25">
      <c r="A1169" s="6"/>
      <c r="B1169" s="45"/>
      <c r="C1169" s="11"/>
      <c r="D1169" s="11"/>
      <c r="E1169" s="31"/>
      <c r="P1169" s="72"/>
      <c r="Q1169" s="2"/>
      <c r="R1169" s="2"/>
    </row>
    <row r="1170" spans="1:18" x14ac:dyDescent="0.25">
      <c r="A1170" s="6"/>
      <c r="B1170" s="45" t="s">
        <v>6</v>
      </c>
      <c r="C1170" s="11"/>
      <c r="D1170" s="11"/>
      <c r="E1170" s="31"/>
      <c r="P1170" s="72"/>
      <c r="Q1170" s="2"/>
      <c r="R1170" s="2"/>
    </row>
    <row r="1171" spans="1:18" x14ac:dyDescent="0.25">
      <c r="A1171" s="6"/>
      <c r="B1171" s="45"/>
      <c r="C1171" s="11"/>
      <c r="D1171" s="11"/>
      <c r="E1171" s="31"/>
      <c r="P1171" s="72"/>
      <c r="Q1171" s="2"/>
      <c r="R1171" s="2"/>
    </row>
    <row r="1172" spans="1:18" x14ac:dyDescent="0.25">
      <c r="A1172" s="6"/>
      <c r="B1172" s="45" t="s">
        <v>7</v>
      </c>
      <c r="C1172" s="11"/>
      <c r="D1172" s="11"/>
      <c r="E1172" s="31"/>
      <c r="P1172" s="72"/>
      <c r="Q1172" s="2"/>
      <c r="R1172" s="2"/>
    </row>
    <row r="1173" spans="1:18" x14ac:dyDescent="0.25">
      <c r="A1173" s="6"/>
      <c r="B1173" s="44"/>
      <c r="C1173" s="11"/>
      <c r="D1173" s="11"/>
      <c r="E1173" s="31"/>
      <c r="P1173" s="72"/>
      <c r="Q1173" s="2"/>
      <c r="R1173" s="2"/>
    </row>
    <row r="1174" spans="1:18" s="19" customFormat="1" ht="60" x14ac:dyDescent="0.25">
      <c r="A1174" s="8" t="s">
        <v>9</v>
      </c>
      <c r="B1174" s="52" t="s">
        <v>8</v>
      </c>
      <c r="C1174" s="9">
        <v>1</v>
      </c>
      <c r="D1174" s="8" t="s">
        <v>10</v>
      </c>
      <c r="E1174" s="35"/>
      <c r="F1174" s="36"/>
      <c r="G1174" s="36"/>
      <c r="H1174" s="36"/>
      <c r="I1174" s="36"/>
      <c r="J1174" s="36"/>
      <c r="K1174" s="36"/>
      <c r="L1174" s="36"/>
      <c r="M1174" s="36"/>
      <c r="N1174" s="36"/>
      <c r="O1174" s="36"/>
      <c r="P1174" s="75"/>
      <c r="Q1174" s="18" t="s">
        <v>813</v>
      </c>
      <c r="R1174" s="20"/>
    </row>
    <row r="1175" spans="1:18" x14ac:dyDescent="0.25">
      <c r="A1175" s="6"/>
      <c r="B1175" s="44"/>
      <c r="C1175" s="11"/>
      <c r="D1175" s="11"/>
      <c r="E1175" s="31"/>
      <c r="P1175" s="72"/>
      <c r="Q1175" s="2"/>
      <c r="R1175" s="2"/>
    </row>
    <row r="1176" spans="1:18" x14ac:dyDescent="0.25">
      <c r="A1176" s="6"/>
      <c r="B1176" s="46" t="s">
        <v>326</v>
      </c>
      <c r="C1176" s="11"/>
      <c r="D1176" s="11"/>
      <c r="E1176" s="31"/>
      <c r="P1176" s="72"/>
      <c r="Q1176" s="2"/>
      <c r="R1176" s="4"/>
    </row>
    <row r="1177" spans="1:18" x14ac:dyDescent="0.25">
      <c r="A1177" s="9"/>
      <c r="B1177" s="47"/>
      <c r="C1177" s="13"/>
      <c r="D1177" s="13"/>
      <c r="E1177" s="31"/>
      <c r="P1177" s="72"/>
      <c r="Q1177" s="2"/>
      <c r="R1177" s="2"/>
    </row>
    <row r="1178" spans="1:18" x14ac:dyDescent="0.25">
      <c r="A1178" s="6"/>
      <c r="B1178" s="44"/>
      <c r="C1178" s="11"/>
      <c r="D1178" s="11"/>
      <c r="E1178" s="31"/>
      <c r="P1178" s="72"/>
      <c r="Q1178" s="2"/>
      <c r="R1178" s="2"/>
    </row>
    <row r="1179" spans="1:18" x14ac:dyDescent="0.25">
      <c r="A1179" s="6"/>
      <c r="B1179" s="45" t="s">
        <v>105</v>
      </c>
      <c r="C1179" s="11"/>
      <c r="D1179" s="11"/>
      <c r="E1179" s="31"/>
      <c r="P1179" s="72"/>
      <c r="Q1179" s="2"/>
      <c r="R1179" s="2"/>
    </row>
    <row r="1180" spans="1:18" x14ac:dyDescent="0.25">
      <c r="A1180" s="6"/>
      <c r="B1180" s="45"/>
      <c r="C1180" s="11"/>
      <c r="D1180" s="11"/>
      <c r="E1180" s="31"/>
      <c r="P1180" s="72"/>
      <c r="Q1180" s="2"/>
      <c r="R1180" s="2"/>
    </row>
    <row r="1181" spans="1:18" x14ac:dyDescent="0.25">
      <c r="A1181" s="6"/>
      <c r="B1181" s="45" t="s">
        <v>5</v>
      </c>
      <c r="C1181" s="11"/>
      <c r="D1181" s="11"/>
      <c r="E1181" s="31"/>
      <c r="P1181" s="72"/>
      <c r="Q1181" s="2"/>
      <c r="R1181" s="2"/>
    </row>
    <row r="1182" spans="1:18" x14ac:dyDescent="0.25">
      <c r="A1182" s="6"/>
      <c r="B1182" s="45"/>
      <c r="C1182" s="11"/>
      <c r="D1182" s="11"/>
      <c r="E1182" s="31"/>
      <c r="P1182" s="72"/>
      <c r="Q1182" s="2"/>
      <c r="R1182" s="2"/>
    </row>
    <row r="1183" spans="1:18" x14ac:dyDescent="0.25">
      <c r="A1183" s="6"/>
      <c r="B1183" s="45" t="s">
        <v>45</v>
      </c>
      <c r="C1183" s="11"/>
      <c r="D1183" s="11"/>
      <c r="E1183" s="31"/>
      <c r="P1183" s="72"/>
      <c r="Q1183" s="2"/>
      <c r="R1183" s="2"/>
    </row>
    <row r="1184" spans="1:18" x14ac:dyDescent="0.25">
      <c r="A1184" s="6"/>
      <c r="B1184" s="45"/>
      <c r="C1184" s="11"/>
      <c r="D1184" s="11"/>
      <c r="E1184" s="31"/>
      <c r="P1184" s="72"/>
      <c r="Q1184" s="2"/>
      <c r="R1184" s="2"/>
    </row>
    <row r="1185" spans="1:18" ht="60" x14ac:dyDescent="0.25">
      <c r="A1185" s="6"/>
      <c r="B1185" s="45" t="s">
        <v>174</v>
      </c>
      <c r="C1185" s="11"/>
      <c r="D1185" s="11"/>
      <c r="E1185" s="31"/>
      <c r="P1185" s="72"/>
      <c r="Q1185" s="2"/>
      <c r="R1185" s="2"/>
    </row>
    <row r="1186" spans="1:18" x14ac:dyDescent="0.25">
      <c r="A1186" s="6"/>
      <c r="B1186" s="45"/>
      <c r="C1186" s="11"/>
      <c r="D1186" s="11"/>
      <c r="E1186" s="31"/>
      <c r="P1186" s="72"/>
      <c r="Q1186" s="2"/>
      <c r="R1186" s="2"/>
    </row>
    <row r="1187" spans="1:18" ht="45" x14ac:dyDescent="0.25">
      <c r="A1187" s="6"/>
      <c r="B1187" s="45" t="s">
        <v>327</v>
      </c>
      <c r="C1187" s="11"/>
      <c r="D1187" s="11"/>
      <c r="E1187" s="31"/>
      <c r="P1187" s="72"/>
      <c r="Q1187" s="2"/>
      <c r="R1187" s="2"/>
    </row>
    <row r="1188" spans="1:18" x14ac:dyDescent="0.25">
      <c r="A1188" s="6"/>
      <c r="B1188" s="45"/>
      <c r="C1188" s="11"/>
      <c r="D1188" s="11"/>
      <c r="E1188" s="31"/>
      <c r="P1188" s="72"/>
      <c r="Q1188" s="2"/>
      <c r="R1188" s="2"/>
    </row>
    <row r="1189" spans="1:18" ht="30" x14ac:dyDescent="0.25">
      <c r="A1189" s="6"/>
      <c r="B1189" s="45" t="s">
        <v>176</v>
      </c>
      <c r="C1189" s="11"/>
      <c r="D1189" s="11"/>
      <c r="E1189" s="31"/>
      <c r="P1189" s="72"/>
      <c r="Q1189" s="2"/>
      <c r="R1189" s="2"/>
    </row>
    <row r="1190" spans="1:18" x14ac:dyDescent="0.25">
      <c r="A1190" s="6"/>
      <c r="B1190" s="45"/>
      <c r="C1190" s="11"/>
      <c r="D1190" s="11"/>
      <c r="E1190" s="31"/>
      <c r="P1190" s="72"/>
      <c r="Q1190" s="2"/>
      <c r="R1190" s="2"/>
    </row>
    <row r="1191" spans="1:18" ht="30" x14ac:dyDescent="0.25">
      <c r="A1191" s="6"/>
      <c r="B1191" s="45" t="s">
        <v>106</v>
      </c>
      <c r="C1191" s="11"/>
      <c r="D1191" s="11"/>
      <c r="E1191" s="31"/>
      <c r="P1191" s="72"/>
      <c r="Q1191" s="2"/>
      <c r="R1191" s="2"/>
    </row>
    <row r="1192" spans="1:18" x14ac:dyDescent="0.25">
      <c r="A1192" s="6"/>
      <c r="B1192" s="45"/>
      <c r="C1192" s="11"/>
      <c r="D1192" s="11"/>
      <c r="E1192" s="31"/>
      <c r="P1192" s="72"/>
      <c r="Q1192" s="2"/>
      <c r="R1192" s="2"/>
    </row>
    <row r="1193" spans="1:18" ht="30" x14ac:dyDescent="0.25">
      <c r="A1193" s="6"/>
      <c r="B1193" s="45" t="s">
        <v>328</v>
      </c>
      <c r="C1193" s="11"/>
      <c r="D1193" s="11"/>
      <c r="E1193" s="31"/>
      <c r="P1193" s="72"/>
      <c r="Q1193" s="2"/>
      <c r="R1193" s="2"/>
    </row>
    <row r="1194" spans="1:18" x14ac:dyDescent="0.25">
      <c r="A1194" s="6"/>
      <c r="B1194" s="45"/>
      <c r="C1194" s="11"/>
      <c r="D1194" s="11"/>
      <c r="E1194" s="31"/>
      <c r="P1194" s="72"/>
      <c r="Q1194" s="2"/>
      <c r="R1194" s="2"/>
    </row>
    <row r="1195" spans="1:18" x14ac:dyDescent="0.25">
      <c r="A1195" s="6"/>
      <c r="B1195" s="45" t="s">
        <v>329</v>
      </c>
      <c r="C1195" s="11"/>
      <c r="D1195" s="11"/>
      <c r="E1195" s="31"/>
      <c r="P1195" s="72"/>
      <c r="Q1195" s="2"/>
      <c r="R1195" s="2"/>
    </row>
    <row r="1196" spans="1:18" x14ac:dyDescent="0.25">
      <c r="A1196" s="6"/>
      <c r="B1196" s="44"/>
      <c r="C1196" s="11"/>
      <c r="D1196" s="11"/>
      <c r="E1196" s="31"/>
      <c r="P1196" s="72"/>
      <c r="Q1196" s="2"/>
      <c r="R1196" s="2"/>
    </row>
    <row r="1197" spans="1:18" x14ac:dyDescent="0.25">
      <c r="A1197" s="7" t="s">
        <v>9</v>
      </c>
      <c r="B1197" s="48" t="s">
        <v>330</v>
      </c>
      <c r="C1197" s="11">
        <v>69</v>
      </c>
      <c r="D1197" s="12" t="s">
        <v>34</v>
      </c>
      <c r="E1197" s="25"/>
      <c r="F1197" s="26">
        <f>C1197*E1197</f>
        <v>0</v>
      </c>
      <c r="G1197" s="77">
        <v>1.21</v>
      </c>
      <c r="H1197" s="26">
        <f>C1197*G1197</f>
        <v>83.49</v>
      </c>
      <c r="I1197" s="27"/>
      <c r="J1197" s="26">
        <f>C1197*I1197</f>
        <v>0</v>
      </c>
      <c r="K1197" s="28">
        <v>3</v>
      </c>
      <c r="L1197" s="26">
        <f>C1197*K1197</f>
        <v>207</v>
      </c>
      <c r="M1197" s="26">
        <f>E1197+G1197+I1197+K1197</f>
        <v>4.21</v>
      </c>
      <c r="N1197" s="26">
        <f>M1197*N$2</f>
        <v>0.46310000000000001</v>
      </c>
      <c r="O1197" s="26">
        <f>M1197+N1197</f>
        <v>4.6730999999999998</v>
      </c>
      <c r="P1197" s="74">
        <f>O1197/39</f>
        <v>0.11982307692307692</v>
      </c>
      <c r="Q1197" s="39">
        <f>O1197+P1197</f>
        <v>4.7929230769230768</v>
      </c>
      <c r="R1197" s="39">
        <f>C1197*Q1197</f>
        <v>330.71169230769232</v>
      </c>
    </row>
    <row r="1198" spans="1:18" x14ac:dyDescent="0.25">
      <c r="A1198" s="6"/>
      <c r="B1198" s="44"/>
      <c r="C1198" s="11"/>
      <c r="D1198" s="11"/>
      <c r="E1198" s="31"/>
      <c r="P1198" s="72"/>
      <c r="Q1198" s="2"/>
      <c r="R1198" s="2"/>
    </row>
    <row r="1199" spans="1:18" x14ac:dyDescent="0.25">
      <c r="A1199" s="7" t="s">
        <v>19</v>
      </c>
      <c r="B1199" s="48" t="s">
        <v>331</v>
      </c>
      <c r="C1199" s="11">
        <v>31</v>
      </c>
      <c r="D1199" s="12" t="s">
        <v>34</v>
      </c>
      <c r="E1199" s="25"/>
      <c r="F1199" s="26">
        <f>C1199*E1199</f>
        <v>0</v>
      </c>
      <c r="G1199" s="77">
        <v>0.63</v>
      </c>
      <c r="H1199" s="26">
        <f>C1199*G1199</f>
        <v>19.53</v>
      </c>
      <c r="I1199" s="27"/>
      <c r="J1199" s="26">
        <f>C1199*I1199</f>
        <v>0</v>
      </c>
      <c r="K1199" s="28">
        <v>2.5</v>
      </c>
      <c r="L1199" s="26">
        <f>C1199*K1199</f>
        <v>77.5</v>
      </c>
      <c r="M1199" s="26">
        <f>E1199+G1199+I1199+K1199</f>
        <v>3.13</v>
      </c>
      <c r="N1199" s="26">
        <f>M1199*N$2</f>
        <v>0.34429999999999999</v>
      </c>
      <c r="O1199" s="26">
        <f>M1199+N1199</f>
        <v>3.4742999999999999</v>
      </c>
      <c r="P1199" s="74">
        <f>O1199/39</f>
        <v>8.9084615384615387E-2</v>
      </c>
      <c r="Q1199" s="39">
        <f>O1199+P1199</f>
        <v>3.5633846153846154</v>
      </c>
      <c r="R1199" s="39">
        <f>C1199*Q1199</f>
        <v>110.46492307692307</v>
      </c>
    </row>
    <row r="1200" spans="1:18" x14ac:dyDescent="0.25">
      <c r="A1200" s="6"/>
      <c r="B1200" s="44"/>
      <c r="C1200" s="11"/>
      <c r="D1200" s="11"/>
      <c r="E1200" s="31"/>
      <c r="P1200" s="72"/>
      <c r="Q1200" s="2"/>
      <c r="R1200" s="2"/>
    </row>
    <row r="1201" spans="1:18" x14ac:dyDescent="0.25">
      <c r="A1201" s="7" t="s">
        <v>11</v>
      </c>
      <c r="B1201" s="48" t="s">
        <v>332</v>
      </c>
      <c r="C1201" s="11">
        <v>2</v>
      </c>
      <c r="D1201" s="12" t="s">
        <v>34</v>
      </c>
      <c r="E1201" s="25"/>
      <c r="F1201" s="26">
        <f>C1201*E1201</f>
        <v>0</v>
      </c>
      <c r="G1201" s="77">
        <v>0.94</v>
      </c>
      <c r="H1201" s="26">
        <f>C1201*G1201</f>
        <v>1.88</v>
      </c>
      <c r="I1201" s="27"/>
      <c r="J1201" s="26">
        <f>C1201*I1201</f>
        <v>0</v>
      </c>
      <c r="K1201" s="28">
        <v>2.75</v>
      </c>
      <c r="L1201" s="26">
        <f>C1201*K1201</f>
        <v>5.5</v>
      </c>
      <c r="M1201" s="26">
        <f>E1201+G1201+I1201+K1201</f>
        <v>3.69</v>
      </c>
      <c r="N1201" s="26">
        <f>M1201*N$2</f>
        <v>0.40589999999999998</v>
      </c>
      <c r="O1201" s="26">
        <f>M1201+N1201</f>
        <v>4.0959000000000003</v>
      </c>
      <c r="P1201" s="74">
        <f>O1201/39</f>
        <v>0.10502307692307693</v>
      </c>
      <c r="Q1201" s="39">
        <f>O1201+P1201</f>
        <v>4.2009230769230772</v>
      </c>
      <c r="R1201" s="39">
        <f>C1201*Q1201</f>
        <v>8.4018461538461544</v>
      </c>
    </row>
    <row r="1202" spans="1:18" x14ac:dyDescent="0.25">
      <c r="A1202" s="6"/>
      <c r="B1202" s="44"/>
      <c r="C1202" s="11"/>
      <c r="D1202" s="11"/>
      <c r="E1202" s="31"/>
      <c r="P1202" s="72"/>
      <c r="Q1202" s="2"/>
      <c r="R1202" s="2"/>
    </row>
    <row r="1203" spans="1:18" x14ac:dyDescent="0.25">
      <c r="A1203" s="7" t="s">
        <v>13</v>
      </c>
      <c r="B1203" s="48" t="s">
        <v>333</v>
      </c>
      <c r="C1203" s="11">
        <v>3</v>
      </c>
      <c r="D1203" s="12" t="s">
        <v>34</v>
      </c>
      <c r="E1203" s="25"/>
      <c r="F1203" s="26">
        <f>C1203*E1203</f>
        <v>0</v>
      </c>
      <c r="G1203" s="77">
        <v>1.21</v>
      </c>
      <c r="H1203" s="26">
        <f>C1203*G1203</f>
        <v>3.63</v>
      </c>
      <c r="I1203" s="27"/>
      <c r="J1203" s="26">
        <f>C1203*I1203</f>
        <v>0</v>
      </c>
      <c r="K1203" s="28">
        <v>2.75</v>
      </c>
      <c r="L1203" s="26">
        <f>C1203*K1203</f>
        <v>8.25</v>
      </c>
      <c r="M1203" s="26">
        <f>E1203+G1203+I1203+K1203</f>
        <v>3.96</v>
      </c>
      <c r="N1203" s="26">
        <f>M1203*N$2</f>
        <v>0.43559999999999999</v>
      </c>
      <c r="O1203" s="26">
        <f>M1203+N1203</f>
        <v>4.3956</v>
      </c>
      <c r="P1203" s="74">
        <f>O1203/39</f>
        <v>0.1127076923076923</v>
      </c>
      <c r="Q1203" s="39">
        <f>O1203+P1203</f>
        <v>4.5083076923076923</v>
      </c>
      <c r="R1203" s="39">
        <f>C1203*Q1203</f>
        <v>13.524923076923077</v>
      </c>
    </row>
    <row r="1204" spans="1:18" x14ac:dyDescent="0.25">
      <c r="A1204" s="6"/>
      <c r="B1204" s="44"/>
      <c r="C1204" s="11"/>
      <c r="D1204" s="11"/>
      <c r="E1204" s="31"/>
      <c r="P1204" s="72"/>
      <c r="Q1204" s="2"/>
      <c r="R1204" s="2"/>
    </row>
    <row r="1205" spans="1:18" x14ac:dyDescent="0.25">
      <c r="A1205" s="7" t="s">
        <v>14</v>
      </c>
      <c r="B1205" s="48" t="s">
        <v>334</v>
      </c>
      <c r="C1205" s="11">
        <v>7</v>
      </c>
      <c r="D1205" s="12" t="s">
        <v>34</v>
      </c>
      <c r="E1205" s="25"/>
      <c r="F1205" s="26">
        <f>C1205*E1205</f>
        <v>0</v>
      </c>
      <c r="G1205" s="77">
        <v>1.21</v>
      </c>
      <c r="H1205" s="26">
        <f>C1205*G1205</f>
        <v>8.4699999999999989</v>
      </c>
      <c r="I1205" s="27"/>
      <c r="J1205" s="26">
        <f>C1205*I1205</f>
        <v>0</v>
      </c>
      <c r="K1205" s="28">
        <v>3</v>
      </c>
      <c r="L1205" s="26">
        <f>C1205*K1205</f>
        <v>21</v>
      </c>
      <c r="M1205" s="26">
        <f>E1205+G1205+I1205+K1205</f>
        <v>4.21</v>
      </c>
      <c r="N1205" s="26">
        <f>M1205*N$2</f>
        <v>0.46310000000000001</v>
      </c>
      <c r="O1205" s="26">
        <f>M1205+N1205</f>
        <v>4.6730999999999998</v>
      </c>
      <c r="P1205" s="74">
        <f>O1205/39</f>
        <v>0.11982307692307692</v>
      </c>
      <c r="Q1205" s="39">
        <f>O1205+P1205</f>
        <v>4.7929230769230768</v>
      </c>
      <c r="R1205" s="39">
        <f>C1205*Q1205</f>
        <v>33.550461538461541</v>
      </c>
    </row>
    <row r="1206" spans="1:18" x14ac:dyDescent="0.25">
      <c r="A1206" s="6"/>
      <c r="B1206" s="44"/>
      <c r="C1206" s="11"/>
      <c r="D1206" s="11"/>
      <c r="E1206" s="31"/>
      <c r="P1206" s="72"/>
      <c r="Q1206" s="2"/>
      <c r="R1206" s="2"/>
    </row>
    <row r="1207" spans="1:18" x14ac:dyDescent="0.25">
      <c r="A1207" s="7" t="s">
        <v>15</v>
      </c>
      <c r="B1207" s="48" t="s">
        <v>335</v>
      </c>
      <c r="C1207" s="11">
        <v>256</v>
      </c>
      <c r="D1207" s="12" t="s">
        <v>34</v>
      </c>
      <c r="E1207" s="25"/>
      <c r="F1207" s="26">
        <f>C1207*E1207</f>
        <v>0</v>
      </c>
      <c r="G1207" s="79">
        <v>1.4</v>
      </c>
      <c r="H1207" s="26">
        <f>C1207*G1207</f>
        <v>358.4</v>
      </c>
      <c r="I1207" s="27"/>
      <c r="J1207" s="26">
        <f>C1207*I1207</f>
        <v>0</v>
      </c>
      <c r="K1207" s="28">
        <v>3</v>
      </c>
      <c r="L1207" s="26">
        <f>C1207*K1207</f>
        <v>768</v>
      </c>
      <c r="M1207" s="26">
        <f>E1207+G1207+I1207+K1207</f>
        <v>4.4000000000000004</v>
      </c>
      <c r="N1207" s="26">
        <f>M1207*N$2</f>
        <v>0.48400000000000004</v>
      </c>
      <c r="O1207" s="26">
        <f>M1207+N1207</f>
        <v>4.8840000000000003</v>
      </c>
      <c r="P1207" s="74">
        <f>O1207/39</f>
        <v>0.12523076923076923</v>
      </c>
      <c r="Q1207" s="39">
        <f>O1207+P1207</f>
        <v>5.0092307692307694</v>
      </c>
      <c r="R1207" s="39">
        <f>C1207*Q1207</f>
        <v>1282.363076923077</v>
      </c>
    </row>
    <row r="1208" spans="1:18" x14ac:dyDescent="0.25">
      <c r="A1208" s="6"/>
      <c r="B1208" s="44"/>
      <c r="C1208" s="11"/>
      <c r="D1208" s="11"/>
      <c r="E1208" s="31"/>
      <c r="P1208" s="72"/>
      <c r="Q1208" s="2"/>
      <c r="R1208" s="2"/>
    </row>
    <row r="1209" spans="1:18" x14ac:dyDescent="0.25">
      <c r="A1209" s="7" t="s">
        <v>16</v>
      </c>
      <c r="B1209" s="48" t="s">
        <v>336</v>
      </c>
      <c r="C1209" s="11">
        <v>8</v>
      </c>
      <c r="D1209" s="12" t="s">
        <v>34</v>
      </c>
      <c r="E1209" s="25"/>
      <c r="F1209" s="26">
        <f>C1209*E1209</f>
        <v>0</v>
      </c>
      <c r="G1209" s="77">
        <v>2.78</v>
      </c>
      <c r="H1209" s="26">
        <f>C1209*G1209</f>
        <v>22.24</v>
      </c>
      <c r="I1209" s="27"/>
      <c r="J1209" s="26">
        <f>C1209*I1209</f>
        <v>0</v>
      </c>
      <c r="K1209" s="28">
        <v>3</v>
      </c>
      <c r="L1209" s="26">
        <f>C1209*K1209</f>
        <v>24</v>
      </c>
      <c r="M1209" s="26">
        <f>E1209+G1209+I1209+K1209</f>
        <v>5.7799999999999994</v>
      </c>
      <c r="N1209" s="26">
        <f>M1209*N$2</f>
        <v>0.63579999999999992</v>
      </c>
      <c r="O1209" s="26">
        <f>M1209+N1209</f>
        <v>6.4157999999999991</v>
      </c>
      <c r="P1209" s="74">
        <f>O1209/39</f>
        <v>0.16450769230769227</v>
      </c>
      <c r="Q1209" s="39">
        <f>O1209+P1209</f>
        <v>6.5803076923076915</v>
      </c>
      <c r="R1209" s="39">
        <f>C1209*Q1209</f>
        <v>52.642461538461532</v>
      </c>
    </row>
    <row r="1210" spans="1:18" x14ac:dyDescent="0.25">
      <c r="A1210" s="6"/>
      <c r="B1210" s="44"/>
      <c r="C1210" s="11"/>
      <c r="D1210" s="11"/>
      <c r="E1210" s="31"/>
      <c r="P1210" s="72"/>
      <c r="Q1210" s="2"/>
      <c r="R1210" s="2"/>
    </row>
    <row r="1211" spans="1:18" x14ac:dyDescent="0.25">
      <c r="A1211" s="7" t="s">
        <v>17</v>
      </c>
      <c r="B1211" s="48" t="s">
        <v>337</v>
      </c>
      <c r="C1211" s="11">
        <v>342</v>
      </c>
      <c r="D1211" s="12" t="s">
        <v>34</v>
      </c>
      <c r="E1211" s="25"/>
      <c r="F1211" s="26">
        <f>C1211*E1211</f>
        <v>0</v>
      </c>
      <c r="G1211" s="77">
        <v>4.9400000000000004</v>
      </c>
      <c r="H1211" s="26">
        <f>C1211*G1211</f>
        <v>1689.4800000000002</v>
      </c>
      <c r="I1211" s="27"/>
      <c r="J1211" s="26">
        <f>C1211*I1211</f>
        <v>0</v>
      </c>
      <c r="K1211" s="28">
        <v>3</v>
      </c>
      <c r="L1211" s="26">
        <f>C1211*K1211</f>
        <v>1026</v>
      </c>
      <c r="M1211" s="26">
        <f>E1211+G1211+I1211+K1211</f>
        <v>7.94</v>
      </c>
      <c r="N1211" s="26">
        <f>M1211*N$2</f>
        <v>0.87340000000000007</v>
      </c>
      <c r="O1211" s="26">
        <f>M1211+N1211</f>
        <v>8.8133999999999997</v>
      </c>
      <c r="P1211" s="74">
        <f>O1211/39</f>
        <v>0.22598461538461537</v>
      </c>
      <c r="Q1211" s="39">
        <f>O1211+P1211</f>
        <v>9.0393846153846145</v>
      </c>
      <c r="R1211" s="39">
        <f>C1211*Q1211</f>
        <v>3091.4695384615379</v>
      </c>
    </row>
    <row r="1212" spans="1:18" x14ac:dyDescent="0.25">
      <c r="A1212" s="6"/>
      <c r="B1212" s="44"/>
      <c r="C1212" s="11"/>
      <c r="D1212" s="11"/>
      <c r="E1212" s="31"/>
      <c r="P1212" s="72"/>
      <c r="Q1212" s="2"/>
      <c r="R1212" s="2"/>
    </row>
    <row r="1213" spans="1:18" x14ac:dyDescent="0.25">
      <c r="A1213" s="7" t="s">
        <v>18</v>
      </c>
      <c r="B1213" s="48" t="s">
        <v>338</v>
      </c>
      <c r="C1213" s="11">
        <v>3</v>
      </c>
      <c r="D1213" s="12" t="s">
        <v>34</v>
      </c>
      <c r="E1213" s="25"/>
      <c r="F1213" s="26">
        <f>C1213*E1213</f>
        <v>0</v>
      </c>
      <c r="G1213" s="77">
        <v>7.67</v>
      </c>
      <c r="H1213" s="26">
        <f>C1213*G1213</f>
        <v>23.009999999999998</v>
      </c>
      <c r="I1213" s="27"/>
      <c r="J1213" s="26">
        <f>C1213*I1213</f>
        <v>0</v>
      </c>
      <c r="K1213" s="28">
        <v>3</v>
      </c>
      <c r="L1213" s="26">
        <f>C1213*K1213</f>
        <v>9</v>
      </c>
      <c r="M1213" s="26">
        <f>E1213+G1213+I1213+K1213</f>
        <v>10.67</v>
      </c>
      <c r="N1213" s="26">
        <f>M1213*N$2</f>
        <v>1.1737</v>
      </c>
      <c r="O1213" s="26">
        <f>M1213+N1213</f>
        <v>11.8437</v>
      </c>
      <c r="P1213" s="74">
        <f>O1213/39</f>
        <v>0.30368461538461539</v>
      </c>
      <c r="Q1213" s="39">
        <f>O1213+P1213</f>
        <v>12.147384615384615</v>
      </c>
      <c r="R1213" s="39">
        <f>C1213*Q1213</f>
        <v>36.442153846153843</v>
      </c>
    </row>
    <row r="1214" spans="1:18" x14ac:dyDescent="0.25">
      <c r="A1214" s="6"/>
      <c r="B1214" s="44"/>
      <c r="C1214" s="11"/>
      <c r="D1214" s="11"/>
      <c r="E1214" s="31"/>
      <c r="P1214" s="72"/>
      <c r="Q1214" s="2"/>
      <c r="R1214" s="2"/>
    </row>
    <row r="1215" spans="1:18" x14ac:dyDescent="0.25">
      <c r="A1215" s="7" t="s">
        <v>38</v>
      </c>
      <c r="B1215" s="48" t="s">
        <v>339</v>
      </c>
      <c r="C1215" s="11">
        <v>65</v>
      </c>
      <c r="D1215" s="12" t="s">
        <v>34</v>
      </c>
      <c r="E1215" s="25"/>
      <c r="F1215" s="26">
        <f>C1215*E1215</f>
        <v>0</v>
      </c>
      <c r="G1215" s="77">
        <v>3.99</v>
      </c>
      <c r="H1215" s="26">
        <f>C1215*G1215</f>
        <v>259.35000000000002</v>
      </c>
      <c r="I1215" s="27"/>
      <c r="J1215" s="26">
        <f>C1215*I1215</f>
        <v>0</v>
      </c>
      <c r="K1215" s="28">
        <v>5</v>
      </c>
      <c r="L1215" s="26">
        <f>C1215*K1215</f>
        <v>325</v>
      </c>
      <c r="M1215" s="26">
        <f>E1215+G1215+I1215+K1215</f>
        <v>8.99</v>
      </c>
      <c r="N1215" s="26">
        <f>M1215*N$2</f>
        <v>0.9889</v>
      </c>
      <c r="O1215" s="26">
        <f>M1215+N1215</f>
        <v>9.9788999999999994</v>
      </c>
      <c r="P1215" s="74">
        <f>O1215/39</f>
        <v>0.25586923076923074</v>
      </c>
      <c r="Q1215" s="39">
        <f>O1215+P1215</f>
        <v>10.23476923076923</v>
      </c>
      <c r="R1215" s="39">
        <f>C1215*Q1215</f>
        <v>665.25999999999988</v>
      </c>
    </row>
    <row r="1216" spans="1:18" x14ac:dyDescent="0.25">
      <c r="A1216" s="6"/>
      <c r="B1216" s="44"/>
      <c r="C1216" s="11"/>
      <c r="D1216" s="11"/>
      <c r="E1216" s="31"/>
      <c r="P1216" s="72"/>
      <c r="Q1216" s="2"/>
      <c r="R1216" s="2"/>
    </row>
    <row r="1217" spans="1:18" x14ac:dyDescent="0.25">
      <c r="A1217" s="6"/>
      <c r="B1217" s="45" t="s">
        <v>340</v>
      </c>
      <c r="C1217" s="11"/>
      <c r="D1217" s="11"/>
      <c r="E1217" s="31"/>
      <c r="P1217" s="72"/>
      <c r="Q1217" s="2"/>
      <c r="R1217" s="2"/>
    </row>
    <row r="1218" spans="1:18" x14ac:dyDescent="0.25">
      <c r="A1218" s="6"/>
      <c r="B1218" s="44"/>
      <c r="C1218" s="11"/>
      <c r="D1218" s="11"/>
      <c r="E1218" s="31"/>
      <c r="P1218" s="72"/>
      <c r="Q1218" s="2"/>
      <c r="R1218" s="2"/>
    </row>
    <row r="1219" spans="1:18" x14ac:dyDescent="0.25">
      <c r="A1219" s="7" t="s">
        <v>39</v>
      </c>
      <c r="B1219" s="48" t="s">
        <v>341</v>
      </c>
      <c r="C1219" s="11">
        <v>6</v>
      </c>
      <c r="D1219" s="12" t="s">
        <v>34</v>
      </c>
      <c r="E1219" s="25"/>
      <c r="F1219" s="26">
        <f>C1219*E1219</f>
        <v>0</v>
      </c>
      <c r="G1219" s="77">
        <v>8.09</v>
      </c>
      <c r="H1219" s="26">
        <f>C1219*G1219</f>
        <v>48.54</v>
      </c>
      <c r="I1219" s="27"/>
      <c r="J1219" s="26">
        <f>C1219*I1219</f>
        <v>0</v>
      </c>
      <c r="K1219" s="28">
        <v>5</v>
      </c>
      <c r="L1219" s="26">
        <f>C1219*K1219</f>
        <v>30</v>
      </c>
      <c r="M1219" s="26">
        <f>E1219+G1219+I1219+K1219</f>
        <v>13.09</v>
      </c>
      <c r="N1219" s="26">
        <f>M1219*N$2</f>
        <v>1.4399</v>
      </c>
      <c r="O1219" s="26">
        <f>M1219+N1219</f>
        <v>14.5299</v>
      </c>
      <c r="P1219" s="74">
        <f>O1219/39</f>
        <v>0.37256153846153844</v>
      </c>
      <c r="Q1219" s="39">
        <f>O1219+P1219</f>
        <v>14.902461538461537</v>
      </c>
      <c r="R1219" s="39">
        <f>C1219*Q1219</f>
        <v>89.414769230769224</v>
      </c>
    </row>
    <row r="1220" spans="1:18" x14ac:dyDescent="0.25">
      <c r="A1220" s="6"/>
      <c r="B1220" s="44"/>
      <c r="C1220" s="11"/>
      <c r="D1220" s="11"/>
      <c r="E1220" s="31"/>
      <c r="G1220" s="61"/>
      <c r="P1220" s="72"/>
      <c r="Q1220" s="2"/>
      <c r="R1220" s="2"/>
    </row>
    <row r="1221" spans="1:18" x14ac:dyDescent="0.25">
      <c r="A1221" s="7" t="s">
        <v>40</v>
      </c>
      <c r="B1221" s="48" t="s">
        <v>342</v>
      </c>
      <c r="C1221" s="11">
        <v>8</v>
      </c>
      <c r="D1221" s="12" t="s">
        <v>34</v>
      </c>
      <c r="E1221" s="25"/>
      <c r="F1221" s="26">
        <f>C1221*E1221</f>
        <v>0</v>
      </c>
      <c r="G1221" s="77">
        <v>6.83</v>
      </c>
      <c r="H1221" s="26">
        <f>C1221*G1221</f>
        <v>54.64</v>
      </c>
      <c r="I1221" s="27"/>
      <c r="J1221" s="26">
        <f>C1221*I1221</f>
        <v>0</v>
      </c>
      <c r="K1221" s="28">
        <v>4</v>
      </c>
      <c r="L1221" s="26">
        <f>C1221*K1221</f>
        <v>32</v>
      </c>
      <c r="M1221" s="26">
        <f>E1221+G1221+I1221+K1221</f>
        <v>10.83</v>
      </c>
      <c r="N1221" s="26">
        <f>M1221*N$2</f>
        <v>1.1913</v>
      </c>
      <c r="O1221" s="26">
        <f>M1221+N1221</f>
        <v>12.0213</v>
      </c>
      <c r="P1221" s="74">
        <f>O1221/39</f>
        <v>0.30823846153846152</v>
      </c>
      <c r="Q1221" s="39">
        <f>O1221+P1221</f>
        <v>12.329538461538462</v>
      </c>
      <c r="R1221" s="39">
        <f>C1221*Q1221</f>
        <v>98.636307692307696</v>
      </c>
    </row>
    <row r="1222" spans="1:18" x14ac:dyDescent="0.25">
      <c r="A1222" s="6"/>
      <c r="B1222" s="44"/>
      <c r="C1222" s="11"/>
      <c r="D1222" s="11"/>
      <c r="E1222" s="31"/>
      <c r="G1222" s="61"/>
      <c r="P1222" s="72"/>
      <c r="Q1222" s="2"/>
      <c r="R1222" s="2"/>
    </row>
    <row r="1223" spans="1:18" x14ac:dyDescent="0.25">
      <c r="A1223" s="7" t="s">
        <v>41</v>
      </c>
      <c r="B1223" s="48" t="s">
        <v>343</v>
      </c>
      <c r="C1223" s="11">
        <v>67</v>
      </c>
      <c r="D1223" s="12" t="s">
        <v>34</v>
      </c>
      <c r="E1223" s="25"/>
      <c r="F1223" s="26">
        <f>C1223*E1223</f>
        <v>0</v>
      </c>
      <c r="G1223" s="77">
        <v>6.35</v>
      </c>
      <c r="H1223" s="26">
        <f>C1223*G1223</f>
        <v>425.45</v>
      </c>
      <c r="I1223" s="27"/>
      <c r="J1223" s="26">
        <f>C1223*I1223</f>
        <v>0</v>
      </c>
      <c r="K1223" s="28">
        <v>4</v>
      </c>
      <c r="L1223" s="26">
        <f>C1223*K1223</f>
        <v>268</v>
      </c>
      <c r="M1223" s="26">
        <f>E1223+G1223+I1223+K1223</f>
        <v>10.35</v>
      </c>
      <c r="N1223" s="26">
        <f>M1223*N$2</f>
        <v>1.1385000000000001</v>
      </c>
      <c r="O1223" s="26">
        <f>M1223+N1223</f>
        <v>11.4885</v>
      </c>
      <c r="P1223" s="74">
        <f>O1223/39</f>
        <v>0.29457692307692307</v>
      </c>
      <c r="Q1223" s="39">
        <f>O1223+P1223</f>
        <v>11.783076923076923</v>
      </c>
      <c r="R1223" s="39">
        <f>C1223*Q1223</f>
        <v>789.46615384615382</v>
      </c>
    </row>
    <row r="1224" spans="1:18" x14ac:dyDescent="0.25">
      <c r="A1224" s="6"/>
      <c r="B1224" s="44"/>
      <c r="C1224" s="11"/>
      <c r="D1224" s="11"/>
      <c r="E1224" s="31"/>
      <c r="G1224" s="61"/>
      <c r="P1224" s="72"/>
      <c r="Q1224" s="2"/>
      <c r="R1224" s="2"/>
    </row>
    <row r="1225" spans="1:18" x14ac:dyDescent="0.25">
      <c r="A1225" s="7" t="s">
        <v>42</v>
      </c>
      <c r="B1225" s="48" t="s">
        <v>344</v>
      </c>
      <c r="C1225" s="11">
        <v>69</v>
      </c>
      <c r="D1225" s="12" t="s">
        <v>34</v>
      </c>
      <c r="E1225" s="25"/>
      <c r="F1225" s="26">
        <f>C1225*E1225</f>
        <v>0</v>
      </c>
      <c r="G1225" s="77">
        <v>6.35</v>
      </c>
      <c r="H1225" s="26">
        <f>C1225*G1225</f>
        <v>438.15</v>
      </c>
      <c r="I1225" s="27"/>
      <c r="J1225" s="26">
        <f>C1225*I1225</f>
        <v>0</v>
      </c>
      <c r="K1225" s="28">
        <v>4</v>
      </c>
      <c r="L1225" s="26">
        <f>C1225*K1225</f>
        <v>276</v>
      </c>
      <c r="M1225" s="26">
        <f>E1225+G1225+I1225+K1225</f>
        <v>10.35</v>
      </c>
      <c r="N1225" s="26">
        <f>M1225*N$2</f>
        <v>1.1385000000000001</v>
      </c>
      <c r="O1225" s="26">
        <f>M1225+N1225</f>
        <v>11.4885</v>
      </c>
      <c r="P1225" s="74">
        <f>O1225/39</f>
        <v>0.29457692307692307</v>
      </c>
      <c r="Q1225" s="39">
        <f>O1225+P1225</f>
        <v>11.783076923076923</v>
      </c>
      <c r="R1225" s="39">
        <f>C1225*Q1225</f>
        <v>813.03230769230765</v>
      </c>
    </row>
    <row r="1226" spans="1:18" x14ac:dyDescent="0.25">
      <c r="A1226" s="6"/>
      <c r="B1226" s="44"/>
      <c r="C1226" s="11"/>
      <c r="D1226" s="11"/>
      <c r="E1226" s="31"/>
      <c r="G1226" s="61"/>
      <c r="P1226" s="72"/>
      <c r="Q1226" s="2"/>
      <c r="R1226" s="2"/>
    </row>
    <row r="1227" spans="1:18" x14ac:dyDescent="0.25">
      <c r="A1227" s="7" t="s">
        <v>43</v>
      </c>
      <c r="B1227" s="48" t="s">
        <v>345</v>
      </c>
      <c r="C1227" s="11">
        <v>7</v>
      </c>
      <c r="D1227" s="12" t="s">
        <v>34</v>
      </c>
      <c r="E1227" s="25"/>
      <c r="F1227" s="26">
        <f>C1227*E1227</f>
        <v>0</v>
      </c>
      <c r="G1227" s="77">
        <v>10.4</v>
      </c>
      <c r="H1227" s="26">
        <f>C1227*G1227</f>
        <v>72.8</v>
      </c>
      <c r="I1227" s="27"/>
      <c r="J1227" s="26">
        <f>C1227*I1227</f>
        <v>0</v>
      </c>
      <c r="K1227" s="28">
        <v>5</v>
      </c>
      <c r="L1227" s="26">
        <f>C1227*K1227</f>
        <v>35</v>
      </c>
      <c r="M1227" s="26">
        <f>E1227+G1227+I1227+K1227</f>
        <v>15.4</v>
      </c>
      <c r="N1227" s="26">
        <f>M1227*N$2</f>
        <v>1.694</v>
      </c>
      <c r="O1227" s="26">
        <f>M1227+N1227</f>
        <v>17.094000000000001</v>
      </c>
      <c r="P1227" s="74">
        <f>O1227/39</f>
        <v>0.43830769230769234</v>
      </c>
      <c r="Q1227" s="39">
        <f>O1227+P1227</f>
        <v>17.532307692307693</v>
      </c>
      <c r="R1227" s="39">
        <f>C1227*Q1227</f>
        <v>122.72615384615385</v>
      </c>
    </row>
    <row r="1228" spans="1:18" x14ac:dyDescent="0.25">
      <c r="A1228" s="6"/>
      <c r="B1228" s="44"/>
      <c r="C1228" s="11"/>
      <c r="D1228" s="11"/>
      <c r="E1228" s="31"/>
      <c r="G1228" s="61"/>
      <c r="P1228" s="72"/>
      <c r="Q1228" s="2"/>
      <c r="R1228" s="2"/>
    </row>
    <row r="1229" spans="1:18" x14ac:dyDescent="0.25">
      <c r="A1229" s="7" t="s">
        <v>163</v>
      </c>
      <c r="B1229" s="48" t="s">
        <v>346</v>
      </c>
      <c r="C1229" s="11">
        <v>7</v>
      </c>
      <c r="D1229" s="12" t="s">
        <v>34</v>
      </c>
      <c r="E1229" s="25"/>
      <c r="F1229" s="26">
        <f>C1229*E1229</f>
        <v>0</v>
      </c>
      <c r="G1229" s="77">
        <v>12.59</v>
      </c>
      <c r="H1229" s="26">
        <f>C1229*G1229</f>
        <v>88.13</v>
      </c>
      <c r="I1229" s="27"/>
      <c r="J1229" s="26">
        <f>C1229*I1229</f>
        <v>0</v>
      </c>
      <c r="K1229" s="28">
        <v>5</v>
      </c>
      <c r="L1229" s="26">
        <f>C1229*K1229</f>
        <v>35</v>
      </c>
      <c r="M1229" s="26">
        <f>E1229+G1229+I1229+K1229</f>
        <v>17.59</v>
      </c>
      <c r="N1229" s="26">
        <f>M1229*N$2</f>
        <v>1.9349000000000001</v>
      </c>
      <c r="O1229" s="26">
        <f>M1229+N1229</f>
        <v>19.524899999999999</v>
      </c>
      <c r="P1229" s="74">
        <f>O1229/39</f>
        <v>0.50063846153846148</v>
      </c>
      <c r="Q1229" s="39">
        <f>O1229+P1229</f>
        <v>20.02553846153846</v>
      </c>
      <c r="R1229" s="39">
        <f>C1229*Q1229</f>
        <v>140.17876923076921</v>
      </c>
    </row>
    <row r="1230" spans="1:18" x14ac:dyDescent="0.25">
      <c r="A1230" s="6"/>
      <c r="B1230" s="44"/>
      <c r="C1230" s="11"/>
      <c r="D1230" s="11"/>
      <c r="E1230" s="31"/>
      <c r="G1230" s="61"/>
      <c r="P1230" s="72"/>
      <c r="Q1230" s="2"/>
      <c r="R1230" s="2"/>
    </row>
    <row r="1231" spans="1:18" x14ac:dyDescent="0.25">
      <c r="A1231" s="7" t="s">
        <v>164</v>
      </c>
      <c r="B1231" s="48" t="s">
        <v>347</v>
      </c>
      <c r="C1231" s="11">
        <v>9</v>
      </c>
      <c r="D1231" s="12" t="s">
        <v>34</v>
      </c>
      <c r="E1231" s="25"/>
      <c r="F1231" s="26">
        <f>C1231*E1231</f>
        <v>0</v>
      </c>
      <c r="G1231" s="77">
        <v>15.75</v>
      </c>
      <c r="H1231" s="26">
        <f>C1231*G1231</f>
        <v>141.75</v>
      </c>
      <c r="I1231" s="27"/>
      <c r="J1231" s="26">
        <f>C1231*I1231</f>
        <v>0</v>
      </c>
      <c r="K1231" s="28">
        <v>5</v>
      </c>
      <c r="L1231" s="26">
        <f>C1231*K1231</f>
        <v>45</v>
      </c>
      <c r="M1231" s="26">
        <f>E1231+G1231+I1231+K1231</f>
        <v>20.75</v>
      </c>
      <c r="N1231" s="26">
        <f>M1231*N$2</f>
        <v>2.2825000000000002</v>
      </c>
      <c r="O1231" s="26">
        <f>M1231+N1231</f>
        <v>23.032499999999999</v>
      </c>
      <c r="P1231" s="74">
        <f>O1231/39</f>
        <v>0.590576923076923</v>
      </c>
      <c r="Q1231" s="39">
        <f>O1231+P1231</f>
        <v>23.623076923076923</v>
      </c>
      <c r="R1231" s="39">
        <f>C1231*Q1231</f>
        <v>212.6076923076923</v>
      </c>
    </row>
    <row r="1232" spans="1:18" x14ac:dyDescent="0.25">
      <c r="A1232" s="6"/>
      <c r="B1232" s="44"/>
      <c r="C1232" s="11"/>
      <c r="D1232" s="11"/>
      <c r="E1232" s="31"/>
      <c r="G1232" s="61"/>
      <c r="P1232" s="72"/>
      <c r="Q1232" s="2"/>
      <c r="R1232" s="2"/>
    </row>
    <row r="1233" spans="1:18" x14ac:dyDescent="0.25">
      <c r="A1233" s="7" t="s">
        <v>165</v>
      </c>
      <c r="B1233" s="48" t="s">
        <v>348</v>
      </c>
      <c r="C1233" s="11">
        <v>8</v>
      </c>
      <c r="D1233" s="12" t="s">
        <v>34</v>
      </c>
      <c r="E1233" s="25"/>
      <c r="F1233" s="26">
        <f>C1233*E1233</f>
        <v>0</v>
      </c>
      <c r="G1233" s="77">
        <v>16.89</v>
      </c>
      <c r="H1233" s="26">
        <f>C1233*G1233</f>
        <v>135.12</v>
      </c>
      <c r="I1233" s="27"/>
      <c r="J1233" s="26">
        <f>C1233*I1233</f>
        <v>0</v>
      </c>
      <c r="K1233" s="28">
        <v>5</v>
      </c>
      <c r="L1233" s="26">
        <f>C1233*K1233</f>
        <v>40</v>
      </c>
      <c r="M1233" s="26">
        <f>E1233+G1233+I1233+K1233</f>
        <v>21.89</v>
      </c>
      <c r="N1233" s="26">
        <f>M1233*N$2</f>
        <v>2.4079000000000002</v>
      </c>
      <c r="O1233" s="26">
        <f>M1233+N1233</f>
        <v>24.297900000000002</v>
      </c>
      <c r="P1233" s="74">
        <f>O1233/39</f>
        <v>0.62302307692307701</v>
      </c>
      <c r="Q1233" s="39">
        <f>O1233+P1233</f>
        <v>24.920923076923078</v>
      </c>
      <c r="R1233" s="39">
        <f>C1233*Q1233</f>
        <v>199.36738461538462</v>
      </c>
    </row>
    <row r="1234" spans="1:18" x14ac:dyDescent="0.25">
      <c r="A1234" s="6"/>
      <c r="B1234" s="44"/>
      <c r="C1234" s="11"/>
      <c r="D1234" s="11"/>
      <c r="E1234" s="31"/>
      <c r="G1234" s="61"/>
      <c r="P1234" s="72"/>
      <c r="Q1234" s="2"/>
      <c r="R1234" s="2"/>
    </row>
    <row r="1235" spans="1:18" x14ac:dyDescent="0.25">
      <c r="A1235" s="8" t="s">
        <v>166</v>
      </c>
      <c r="B1235" s="49" t="s">
        <v>349</v>
      </c>
      <c r="C1235" s="13">
        <v>3</v>
      </c>
      <c r="D1235" s="14" t="s">
        <v>34</v>
      </c>
      <c r="E1235" s="25"/>
      <c r="F1235" s="26">
        <f>C1235*E1235</f>
        <v>0</v>
      </c>
      <c r="G1235" s="77">
        <v>18.43</v>
      </c>
      <c r="H1235" s="26">
        <f>C1235*G1235</f>
        <v>55.29</v>
      </c>
      <c r="I1235" s="27"/>
      <c r="J1235" s="26">
        <f>C1235*I1235</f>
        <v>0</v>
      </c>
      <c r="K1235" s="28">
        <v>5</v>
      </c>
      <c r="L1235" s="26">
        <f>C1235*K1235</f>
        <v>15</v>
      </c>
      <c r="M1235" s="26">
        <f>E1235+G1235+I1235+K1235</f>
        <v>23.43</v>
      </c>
      <c r="N1235" s="26">
        <f>M1235*N$2</f>
        <v>2.5773000000000001</v>
      </c>
      <c r="O1235" s="26">
        <f>M1235+N1235</f>
        <v>26.007300000000001</v>
      </c>
      <c r="P1235" s="74">
        <f>O1235/39</f>
        <v>0.66685384615384613</v>
      </c>
      <c r="Q1235" s="39">
        <f>O1235+P1235</f>
        <v>26.674153846153846</v>
      </c>
      <c r="R1235" s="39">
        <f>C1235*Q1235</f>
        <v>80.022461538461542</v>
      </c>
    </row>
    <row r="1236" spans="1:18" x14ac:dyDescent="0.25">
      <c r="A1236" s="6"/>
      <c r="B1236" s="44"/>
      <c r="C1236" s="11"/>
      <c r="D1236" s="11"/>
      <c r="E1236" s="31"/>
      <c r="P1236" s="72"/>
      <c r="Q1236" s="2"/>
      <c r="R1236" s="2"/>
    </row>
    <row r="1237" spans="1:18" x14ac:dyDescent="0.25">
      <c r="A1237" s="6"/>
      <c r="B1237" s="46" t="s">
        <v>350</v>
      </c>
      <c r="C1237" s="11"/>
      <c r="D1237" s="11"/>
      <c r="E1237" s="31"/>
      <c r="P1237" s="72"/>
      <c r="Q1237" s="2"/>
      <c r="R1237" s="4"/>
    </row>
    <row r="1238" spans="1:18" x14ac:dyDescent="0.25">
      <c r="A1238" s="9"/>
      <c r="B1238" s="47"/>
      <c r="C1238" s="13"/>
      <c r="D1238" s="13"/>
      <c r="E1238" s="31"/>
      <c r="P1238" s="72"/>
      <c r="Q1238" s="2"/>
      <c r="R1238" s="2"/>
    </row>
    <row r="1239" spans="1:18" x14ac:dyDescent="0.25">
      <c r="A1239" s="6"/>
      <c r="B1239" s="44"/>
      <c r="C1239" s="11"/>
      <c r="D1239" s="11"/>
      <c r="E1239" s="31"/>
      <c r="P1239" s="72"/>
      <c r="Q1239" s="2"/>
      <c r="R1239" s="2"/>
    </row>
    <row r="1240" spans="1:18" x14ac:dyDescent="0.25">
      <c r="A1240" s="6"/>
      <c r="B1240" s="45" t="s">
        <v>234</v>
      </c>
      <c r="C1240" s="11"/>
      <c r="D1240" s="11"/>
      <c r="E1240" s="31"/>
      <c r="P1240" s="72"/>
      <c r="Q1240" s="2"/>
      <c r="R1240" s="2"/>
    </row>
    <row r="1241" spans="1:18" x14ac:dyDescent="0.25">
      <c r="A1241" s="6"/>
      <c r="B1241" s="45"/>
      <c r="C1241" s="11"/>
      <c r="D1241" s="11"/>
      <c r="E1241" s="31"/>
      <c r="P1241" s="72"/>
      <c r="Q1241" s="2"/>
      <c r="R1241" s="2"/>
    </row>
    <row r="1242" spans="1:18" ht="30" x14ac:dyDescent="0.25">
      <c r="A1242" s="6"/>
      <c r="B1242" s="45" t="s">
        <v>291</v>
      </c>
      <c r="C1242" s="11"/>
      <c r="D1242" s="11"/>
      <c r="E1242" s="31"/>
      <c r="P1242" s="72"/>
      <c r="Q1242" s="2"/>
      <c r="R1242" s="2"/>
    </row>
    <row r="1243" spans="1:18" x14ac:dyDescent="0.25">
      <c r="A1243" s="6"/>
      <c r="B1243" s="45"/>
      <c r="C1243" s="11"/>
      <c r="D1243" s="11"/>
      <c r="E1243" s="31"/>
      <c r="P1243" s="72"/>
      <c r="Q1243" s="2"/>
      <c r="R1243" s="2"/>
    </row>
    <row r="1244" spans="1:18" ht="30" x14ac:dyDescent="0.25">
      <c r="A1244" s="6"/>
      <c r="B1244" s="45" t="s">
        <v>351</v>
      </c>
      <c r="C1244" s="11"/>
      <c r="D1244" s="11"/>
      <c r="E1244" s="31"/>
      <c r="P1244" s="72"/>
      <c r="Q1244" s="2"/>
      <c r="R1244" s="2"/>
    </row>
    <row r="1245" spans="1:18" x14ac:dyDescent="0.25">
      <c r="A1245" s="6"/>
      <c r="B1245" s="45"/>
      <c r="C1245" s="11"/>
      <c r="D1245" s="11"/>
      <c r="E1245" s="31"/>
      <c r="P1245" s="72"/>
      <c r="Q1245" s="2"/>
      <c r="R1245" s="2"/>
    </row>
    <row r="1246" spans="1:18" x14ac:dyDescent="0.25">
      <c r="A1246" s="6"/>
      <c r="B1246" s="45" t="s">
        <v>352</v>
      </c>
      <c r="C1246" s="11"/>
      <c r="D1246" s="11"/>
      <c r="E1246" s="31"/>
      <c r="P1246" s="72"/>
      <c r="Q1246" s="2"/>
      <c r="R1246" s="2"/>
    </row>
    <row r="1247" spans="1:18" x14ac:dyDescent="0.25">
      <c r="A1247" s="6"/>
      <c r="B1247" s="44"/>
      <c r="C1247" s="11"/>
      <c r="D1247" s="11"/>
      <c r="E1247" s="31"/>
      <c r="P1247" s="72"/>
      <c r="Q1247" s="2"/>
      <c r="R1247" s="2"/>
    </row>
    <row r="1248" spans="1:18" x14ac:dyDescent="0.25">
      <c r="A1248" s="8" t="s">
        <v>9</v>
      </c>
      <c r="B1248" s="49" t="s">
        <v>353</v>
      </c>
      <c r="C1248" s="13">
        <v>319</v>
      </c>
      <c r="D1248" s="14" t="s">
        <v>119</v>
      </c>
      <c r="E1248" s="25">
        <v>5</v>
      </c>
      <c r="F1248" s="26">
        <f>C1248*E1248</f>
        <v>1595</v>
      </c>
      <c r="G1248" s="77">
        <v>4.53</v>
      </c>
      <c r="H1248" s="26">
        <f>C1248*G1248</f>
        <v>1445.0700000000002</v>
      </c>
      <c r="I1248" s="27"/>
      <c r="J1248" s="26">
        <f>C1248*I1248</f>
        <v>0</v>
      </c>
      <c r="K1248" s="28">
        <v>5.33</v>
      </c>
      <c r="L1248" s="26">
        <f>C1248*K1248</f>
        <v>1700.27</v>
      </c>
      <c r="M1248" s="26">
        <f>E1248+G1248+I1248+K1248</f>
        <v>14.860000000000001</v>
      </c>
      <c r="N1248" s="26">
        <f>M1248*N$2</f>
        <v>1.6346000000000001</v>
      </c>
      <c r="O1248" s="26">
        <f>M1248+N1248</f>
        <v>16.494600000000002</v>
      </c>
      <c r="P1248" s="74">
        <f>O1248/39</f>
        <v>0.4229384615384616</v>
      </c>
      <c r="Q1248" s="39">
        <f>O1248+P1248</f>
        <v>16.917538461538463</v>
      </c>
      <c r="R1248" s="39">
        <f>C1248*Q1248</f>
        <v>5396.6947692307695</v>
      </c>
    </row>
    <row r="1249" spans="1:18" x14ac:dyDescent="0.25">
      <c r="A1249" s="6"/>
      <c r="B1249" s="44"/>
      <c r="C1249" s="11"/>
      <c r="D1249" s="11"/>
      <c r="E1249" s="31"/>
      <c r="P1249" s="72"/>
      <c r="Q1249" s="2"/>
      <c r="R1249" s="2"/>
    </row>
    <row r="1250" spans="1:18" x14ac:dyDescent="0.25">
      <c r="A1250" s="6"/>
      <c r="B1250" s="46" t="s">
        <v>354</v>
      </c>
      <c r="C1250" s="11"/>
      <c r="D1250" s="11"/>
      <c r="E1250" s="31"/>
      <c r="P1250" s="72"/>
      <c r="Q1250" s="2"/>
      <c r="R1250" s="4"/>
    </row>
    <row r="1251" spans="1:18" x14ac:dyDescent="0.25">
      <c r="A1251" s="9"/>
      <c r="B1251" s="47"/>
      <c r="C1251" s="13"/>
      <c r="D1251" s="13"/>
      <c r="E1251" s="31"/>
      <c r="P1251" s="72"/>
      <c r="Q1251" s="2"/>
      <c r="R1251" s="2"/>
    </row>
    <row r="1252" spans="1:18" x14ac:dyDescent="0.25">
      <c r="A1252" s="6"/>
      <c r="B1252" s="44"/>
      <c r="C1252" s="11"/>
      <c r="D1252" s="11"/>
      <c r="E1252" s="31"/>
      <c r="P1252" s="72"/>
      <c r="Q1252" s="2"/>
      <c r="R1252" s="2"/>
    </row>
    <row r="1253" spans="1:18" x14ac:dyDescent="0.25">
      <c r="A1253" s="6"/>
      <c r="B1253" s="45" t="s">
        <v>36</v>
      </c>
      <c r="C1253" s="11"/>
      <c r="D1253" s="11"/>
      <c r="E1253" s="31"/>
      <c r="P1253" s="72"/>
      <c r="Q1253" s="2"/>
      <c r="R1253" s="2"/>
    </row>
    <row r="1254" spans="1:18" x14ac:dyDescent="0.25">
      <c r="A1254" s="6"/>
      <c r="B1254" s="45"/>
      <c r="C1254" s="11"/>
      <c r="D1254" s="11"/>
      <c r="E1254" s="31"/>
      <c r="P1254" s="72"/>
      <c r="Q1254" s="2"/>
      <c r="R1254" s="2"/>
    </row>
    <row r="1255" spans="1:18" ht="30" x14ac:dyDescent="0.25">
      <c r="A1255" s="6"/>
      <c r="B1255" s="45" t="s">
        <v>136</v>
      </c>
      <c r="C1255" s="11"/>
      <c r="D1255" s="11"/>
      <c r="E1255" s="31"/>
      <c r="P1255" s="72"/>
      <c r="Q1255" s="2"/>
      <c r="R1255" s="2"/>
    </row>
    <row r="1256" spans="1:18" x14ac:dyDescent="0.25">
      <c r="A1256" s="6"/>
      <c r="B1256" s="45"/>
      <c r="C1256" s="11"/>
      <c r="D1256" s="11"/>
      <c r="E1256" s="31"/>
      <c r="P1256" s="72"/>
      <c r="Q1256" s="2"/>
      <c r="R1256" s="2"/>
    </row>
    <row r="1257" spans="1:18" ht="90" x14ac:dyDescent="0.25">
      <c r="A1257" s="6"/>
      <c r="B1257" s="45" t="s">
        <v>355</v>
      </c>
      <c r="C1257" s="11"/>
      <c r="D1257" s="11"/>
      <c r="E1257" s="31"/>
      <c r="P1257" s="72"/>
      <c r="Q1257" s="2"/>
      <c r="R1257" s="2"/>
    </row>
    <row r="1258" spans="1:18" x14ac:dyDescent="0.25">
      <c r="A1258" s="6"/>
      <c r="B1258" s="45"/>
      <c r="C1258" s="11"/>
      <c r="D1258" s="11"/>
      <c r="E1258" s="31"/>
      <c r="P1258" s="72"/>
      <c r="Q1258" s="2"/>
      <c r="R1258" s="2"/>
    </row>
    <row r="1259" spans="1:18" x14ac:dyDescent="0.25">
      <c r="A1259" s="6"/>
      <c r="B1259" s="45" t="s">
        <v>138</v>
      </c>
      <c r="C1259" s="11"/>
      <c r="D1259" s="11"/>
      <c r="E1259" s="31"/>
      <c r="P1259" s="72"/>
      <c r="Q1259" s="2"/>
      <c r="R1259" s="2"/>
    </row>
    <row r="1260" spans="1:18" x14ac:dyDescent="0.25">
      <c r="A1260" s="6"/>
      <c r="B1260" s="44"/>
      <c r="C1260" s="11"/>
      <c r="D1260" s="11"/>
      <c r="E1260" s="31"/>
      <c r="P1260" s="72"/>
      <c r="Q1260" s="2"/>
      <c r="R1260" s="2"/>
    </row>
    <row r="1261" spans="1:18" x14ac:dyDescent="0.25">
      <c r="A1261" s="7" t="s">
        <v>11</v>
      </c>
      <c r="B1261" s="48" t="s">
        <v>356</v>
      </c>
      <c r="C1261" s="11">
        <v>9</v>
      </c>
      <c r="D1261" s="12" t="s">
        <v>34</v>
      </c>
      <c r="E1261" s="25">
        <v>0.54</v>
      </c>
      <c r="F1261" s="26">
        <f>C1261*E1261</f>
        <v>4.8600000000000003</v>
      </c>
      <c r="G1261" s="26">
        <f>3.82*0.54</f>
        <v>2.0628000000000002</v>
      </c>
      <c r="H1261" s="26">
        <f>C1261*G1261</f>
        <v>18.565200000000001</v>
      </c>
      <c r="I1261" s="27"/>
      <c r="J1261" s="26">
        <f>C1261*I1261</f>
        <v>0</v>
      </c>
      <c r="K1261" s="28">
        <f>5*0.54</f>
        <v>2.7</v>
      </c>
      <c r="L1261" s="26">
        <f>C1261*K1261</f>
        <v>24.3</v>
      </c>
      <c r="M1261" s="26">
        <f>E1261+G1261+I1261+K1261</f>
        <v>5.3028000000000004</v>
      </c>
      <c r="N1261" s="26">
        <f>M1261*N$2</f>
        <v>0.58330800000000005</v>
      </c>
      <c r="O1261" s="26">
        <f>M1261+N1261</f>
        <v>5.8861080000000001</v>
      </c>
      <c r="P1261" s="74">
        <f>O1261/39</f>
        <v>0.15092584615384616</v>
      </c>
      <c r="Q1261" s="39">
        <f>O1261+P1261</f>
        <v>6.0370338461538466</v>
      </c>
      <c r="R1261" s="39">
        <f>C1261*Q1261</f>
        <v>54.33330461538462</v>
      </c>
    </row>
    <row r="1262" spans="1:18" x14ac:dyDescent="0.25">
      <c r="A1262" s="6"/>
      <c r="B1262" s="44"/>
      <c r="C1262" s="11"/>
      <c r="D1262" s="11"/>
      <c r="E1262" s="25"/>
      <c r="G1262" s="83"/>
      <c r="P1262" s="72"/>
      <c r="Q1262" s="2"/>
      <c r="R1262" s="2"/>
    </row>
    <row r="1263" spans="1:18" x14ac:dyDescent="0.25">
      <c r="A1263" s="7" t="s">
        <v>13</v>
      </c>
      <c r="B1263" s="48" t="s">
        <v>357</v>
      </c>
      <c r="C1263" s="11">
        <v>73</v>
      </c>
      <c r="D1263" s="12" t="s">
        <v>34</v>
      </c>
      <c r="E1263" s="25">
        <v>0.64</v>
      </c>
      <c r="F1263" s="26">
        <f>C1263*E1263</f>
        <v>46.72</v>
      </c>
      <c r="G1263" s="26">
        <f>3.82*0.64</f>
        <v>2.4447999999999999</v>
      </c>
      <c r="H1263" s="26">
        <f>C1263*G1263</f>
        <v>178.47039999999998</v>
      </c>
      <c r="I1263" s="27"/>
      <c r="J1263" s="26">
        <f>C1263*I1263</f>
        <v>0</v>
      </c>
      <c r="K1263" s="28">
        <f>5*0.64</f>
        <v>3.2</v>
      </c>
      <c r="L1263" s="26">
        <f>C1263*K1263</f>
        <v>233.60000000000002</v>
      </c>
      <c r="M1263" s="26">
        <f>E1263+G1263+I1263+K1263</f>
        <v>6.2848000000000006</v>
      </c>
      <c r="N1263" s="26">
        <f>M1263*N$2</f>
        <v>0.69132800000000005</v>
      </c>
      <c r="O1263" s="26">
        <f>M1263+N1263</f>
        <v>6.976128000000001</v>
      </c>
      <c r="P1263" s="74">
        <f>O1263/39</f>
        <v>0.17887507692307694</v>
      </c>
      <c r="Q1263" s="39">
        <f>O1263+P1263</f>
        <v>7.1550030769230784</v>
      </c>
      <c r="R1263" s="39">
        <f>C1263*Q1263</f>
        <v>522.31522461538475</v>
      </c>
    </row>
    <row r="1264" spans="1:18" x14ac:dyDescent="0.25">
      <c r="A1264" s="6"/>
      <c r="B1264" s="44"/>
      <c r="C1264" s="11"/>
      <c r="D1264" s="11"/>
      <c r="E1264" s="25"/>
      <c r="G1264" s="83"/>
      <c r="P1264" s="72"/>
      <c r="Q1264" s="2"/>
      <c r="R1264" s="2"/>
    </row>
    <row r="1265" spans="1:18" x14ac:dyDescent="0.25">
      <c r="A1265" s="7" t="s">
        <v>14</v>
      </c>
      <c r="B1265" s="48" t="s">
        <v>358</v>
      </c>
      <c r="C1265" s="11">
        <v>20</v>
      </c>
      <c r="D1265" s="12" t="s">
        <v>34</v>
      </c>
      <c r="E1265" s="25">
        <v>0.65</v>
      </c>
      <c r="F1265" s="26">
        <f>C1265*E1265</f>
        <v>13</v>
      </c>
      <c r="G1265" s="26">
        <f>3.82*0.65</f>
        <v>2.4830000000000001</v>
      </c>
      <c r="H1265" s="26">
        <f>C1265*G1265</f>
        <v>49.660000000000004</v>
      </c>
      <c r="I1265" s="27"/>
      <c r="J1265" s="26">
        <f>C1265*I1265</f>
        <v>0</v>
      </c>
      <c r="K1265" s="28">
        <f>5*0.65</f>
        <v>3.25</v>
      </c>
      <c r="L1265" s="26">
        <f>C1265*K1265</f>
        <v>65</v>
      </c>
      <c r="M1265" s="26">
        <f>E1265+G1265+I1265+K1265</f>
        <v>6.383</v>
      </c>
      <c r="N1265" s="26">
        <f>M1265*N$2</f>
        <v>0.70213000000000003</v>
      </c>
      <c r="O1265" s="26">
        <f>M1265+N1265</f>
        <v>7.0851300000000004</v>
      </c>
      <c r="P1265" s="74">
        <f>O1265/39</f>
        <v>0.18167</v>
      </c>
      <c r="Q1265" s="39">
        <f>O1265+P1265</f>
        <v>7.2667999999999999</v>
      </c>
      <c r="R1265" s="39">
        <f>C1265*Q1265</f>
        <v>145.33600000000001</v>
      </c>
    </row>
    <row r="1266" spans="1:18" x14ac:dyDescent="0.25">
      <c r="A1266" s="6"/>
      <c r="B1266" s="44"/>
      <c r="C1266" s="11"/>
      <c r="D1266" s="11"/>
      <c r="E1266" s="25"/>
      <c r="G1266" s="83"/>
      <c r="P1266" s="72"/>
      <c r="Q1266" s="2"/>
      <c r="R1266" s="2"/>
    </row>
    <row r="1267" spans="1:18" x14ac:dyDescent="0.25">
      <c r="A1267" s="7" t="s">
        <v>15</v>
      </c>
      <c r="B1267" s="48" t="s">
        <v>359</v>
      </c>
      <c r="C1267" s="11">
        <v>7</v>
      </c>
      <c r="D1267" s="12" t="s">
        <v>34</v>
      </c>
      <c r="E1267" s="25">
        <v>0.71</v>
      </c>
      <c r="F1267" s="26">
        <f>C1267*E1267</f>
        <v>4.97</v>
      </c>
      <c r="G1267" s="26">
        <f>3.82*0.71</f>
        <v>2.7121999999999997</v>
      </c>
      <c r="H1267" s="26">
        <f>C1267*G1267</f>
        <v>18.985399999999998</v>
      </c>
      <c r="I1267" s="27"/>
      <c r="J1267" s="26">
        <f>C1267*I1267</f>
        <v>0</v>
      </c>
      <c r="K1267" s="28">
        <f>5*0.71</f>
        <v>3.55</v>
      </c>
      <c r="L1267" s="26">
        <f>C1267*K1267</f>
        <v>24.849999999999998</v>
      </c>
      <c r="M1267" s="26">
        <f>E1267+G1267+I1267+K1267</f>
        <v>6.9721999999999991</v>
      </c>
      <c r="N1267" s="26">
        <f>M1267*N$2</f>
        <v>0.7669419999999999</v>
      </c>
      <c r="O1267" s="26">
        <f>M1267+N1267</f>
        <v>7.7391419999999993</v>
      </c>
      <c r="P1267" s="74">
        <f>O1267/39</f>
        <v>0.19843953846153845</v>
      </c>
      <c r="Q1267" s="39">
        <f>O1267+P1267</f>
        <v>7.9375815384615374</v>
      </c>
      <c r="R1267" s="39">
        <f>C1267*Q1267</f>
        <v>55.563070769230762</v>
      </c>
    </row>
    <row r="1268" spans="1:18" x14ac:dyDescent="0.25">
      <c r="A1268" s="6"/>
      <c r="B1268" s="44"/>
      <c r="C1268" s="11"/>
      <c r="D1268" s="11"/>
      <c r="E1268" s="25"/>
      <c r="G1268" s="83"/>
      <c r="P1268" s="72"/>
      <c r="Q1268" s="2"/>
      <c r="R1268" s="2"/>
    </row>
    <row r="1269" spans="1:18" x14ac:dyDescent="0.25">
      <c r="A1269" s="7" t="s">
        <v>16</v>
      </c>
      <c r="B1269" s="48" t="s">
        <v>360</v>
      </c>
      <c r="C1269" s="11">
        <v>95</v>
      </c>
      <c r="D1269" s="12" t="s">
        <v>34</v>
      </c>
      <c r="E1269" s="25">
        <v>0.74</v>
      </c>
      <c r="F1269" s="26">
        <f>C1269*E1269</f>
        <v>70.3</v>
      </c>
      <c r="G1269" s="26">
        <f>3.82*0.74</f>
        <v>2.8268</v>
      </c>
      <c r="H1269" s="26">
        <f>C1269*G1269</f>
        <v>268.54599999999999</v>
      </c>
      <c r="I1269" s="27"/>
      <c r="J1269" s="26">
        <f>C1269*I1269</f>
        <v>0</v>
      </c>
      <c r="K1269" s="28">
        <f>5*0.74</f>
        <v>3.7</v>
      </c>
      <c r="L1269" s="26">
        <f>C1269*K1269</f>
        <v>351.5</v>
      </c>
      <c r="M1269" s="26">
        <f>E1269+G1269+I1269+K1269</f>
        <v>7.2667999999999999</v>
      </c>
      <c r="N1269" s="26">
        <f>M1269*N$2</f>
        <v>0.79934799999999995</v>
      </c>
      <c r="O1269" s="26">
        <f>M1269+N1269</f>
        <v>8.0661480000000001</v>
      </c>
      <c r="P1269" s="74">
        <f>O1269/39</f>
        <v>0.2068243076923077</v>
      </c>
      <c r="Q1269" s="39">
        <f>O1269+P1269</f>
        <v>8.2729723076923083</v>
      </c>
      <c r="R1269" s="39">
        <f>C1269*Q1269</f>
        <v>785.93236923076927</v>
      </c>
    </row>
    <row r="1270" spans="1:18" x14ac:dyDescent="0.25">
      <c r="A1270" s="6"/>
      <c r="B1270" s="44"/>
      <c r="C1270" s="11"/>
      <c r="D1270" s="11"/>
      <c r="E1270" s="25"/>
      <c r="G1270" s="83"/>
      <c r="P1270" s="72"/>
      <c r="Q1270" s="2"/>
      <c r="R1270" s="2"/>
    </row>
    <row r="1271" spans="1:18" x14ac:dyDescent="0.25">
      <c r="A1271" s="7" t="s">
        <v>17</v>
      </c>
      <c r="B1271" s="48" t="s">
        <v>361</v>
      </c>
      <c r="C1271" s="11">
        <v>44</v>
      </c>
      <c r="D1271" s="12" t="s">
        <v>34</v>
      </c>
      <c r="E1271" s="25">
        <v>0.77</v>
      </c>
      <c r="F1271" s="26">
        <f>C1271*E1271</f>
        <v>33.880000000000003</v>
      </c>
      <c r="G1271" s="26">
        <f>3.82*0.77</f>
        <v>2.9413999999999998</v>
      </c>
      <c r="H1271" s="26">
        <f>C1271*G1271</f>
        <v>129.42159999999998</v>
      </c>
      <c r="I1271" s="27"/>
      <c r="J1271" s="26">
        <f>C1271*I1271</f>
        <v>0</v>
      </c>
      <c r="K1271" s="28">
        <f>5*0.77</f>
        <v>3.85</v>
      </c>
      <c r="L1271" s="26">
        <f>C1271*K1271</f>
        <v>169.4</v>
      </c>
      <c r="M1271" s="26">
        <f>E1271+G1271+I1271+K1271</f>
        <v>7.5613999999999999</v>
      </c>
      <c r="N1271" s="26">
        <f>M1271*N$2</f>
        <v>0.83175399999999999</v>
      </c>
      <c r="O1271" s="26">
        <f>M1271+N1271</f>
        <v>8.3931539999999991</v>
      </c>
      <c r="P1271" s="74">
        <f>O1271/39</f>
        <v>0.21520907692307689</v>
      </c>
      <c r="Q1271" s="39">
        <f>O1271+P1271</f>
        <v>8.6083630769230766</v>
      </c>
      <c r="R1271" s="39">
        <f>C1271*Q1271</f>
        <v>378.7679753846154</v>
      </c>
    </row>
    <row r="1272" spans="1:18" x14ac:dyDescent="0.25">
      <c r="A1272" s="6"/>
      <c r="B1272" s="44"/>
      <c r="C1272" s="11"/>
      <c r="D1272" s="11"/>
      <c r="E1272" s="25"/>
      <c r="G1272" s="83"/>
      <c r="P1272" s="72"/>
      <c r="Q1272" s="2"/>
      <c r="R1272" s="2"/>
    </row>
    <row r="1273" spans="1:18" x14ac:dyDescent="0.25">
      <c r="A1273" s="7" t="s">
        <v>18</v>
      </c>
      <c r="B1273" s="48" t="s">
        <v>362</v>
      </c>
      <c r="C1273" s="11">
        <v>67</v>
      </c>
      <c r="D1273" s="12" t="s">
        <v>34</v>
      </c>
      <c r="E1273" s="25">
        <v>0.85</v>
      </c>
      <c r="F1273" s="26">
        <f>C1273*E1273</f>
        <v>56.949999999999996</v>
      </c>
      <c r="G1273" s="26">
        <f>3.82*0.85</f>
        <v>3.2469999999999999</v>
      </c>
      <c r="H1273" s="26">
        <f>C1273*G1273</f>
        <v>217.54899999999998</v>
      </c>
      <c r="I1273" s="27"/>
      <c r="J1273" s="26">
        <f>C1273*I1273</f>
        <v>0</v>
      </c>
      <c r="K1273" s="28">
        <f>5*0.85</f>
        <v>4.25</v>
      </c>
      <c r="L1273" s="26">
        <f>C1273*K1273</f>
        <v>284.75</v>
      </c>
      <c r="M1273" s="26">
        <f>E1273+G1273+I1273+K1273</f>
        <v>8.3469999999999995</v>
      </c>
      <c r="N1273" s="26">
        <f>M1273*N$2</f>
        <v>0.91816999999999993</v>
      </c>
      <c r="O1273" s="26">
        <f>M1273+N1273</f>
        <v>9.2651699999999995</v>
      </c>
      <c r="P1273" s="74">
        <f>O1273/39</f>
        <v>0.23756846153846153</v>
      </c>
      <c r="Q1273" s="39">
        <f>O1273+P1273</f>
        <v>9.5027384615384616</v>
      </c>
      <c r="R1273" s="39">
        <f>C1273*Q1273</f>
        <v>636.68347692307691</v>
      </c>
    </row>
    <row r="1274" spans="1:18" x14ac:dyDescent="0.25">
      <c r="A1274" s="6"/>
      <c r="B1274" s="44"/>
      <c r="C1274" s="11"/>
      <c r="D1274" s="11"/>
      <c r="E1274" s="25"/>
      <c r="G1274" s="83"/>
      <c r="P1274" s="72"/>
      <c r="Q1274" s="2"/>
      <c r="R1274" s="2"/>
    </row>
    <row r="1275" spans="1:18" x14ac:dyDescent="0.25">
      <c r="A1275" s="7" t="s">
        <v>38</v>
      </c>
      <c r="B1275" s="48" t="s">
        <v>363</v>
      </c>
      <c r="C1275" s="11">
        <v>69</v>
      </c>
      <c r="D1275" s="12" t="s">
        <v>34</v>
      </c>
      <c r="E1275" s="25">
        <v>0.91</v>
      </c>
      <c r="F1275" s="26">
        <f>C1275*E1275</f>
        <v>62.79</v>
      </c>
      <c r="G1275" s="26">
        <f>3.82*0.91</f>
        <v>3.4762</v>
      </c>
      <c r="H1275" s="26">
        <f>C1275*G1275</f>
        <v>239.8578</v>
      </c>
      <c r="I1275" s="27"/>
      <c r="J1275" s="26">
        <f>C1275*I1275</f>
        <v>0</v>
      </c>
      <c r="K1275" s="28">
        <f>5*0.91</f>
        <v>4.55</v>
      </c>
      <c r="L1275" s="26">
        <f>C1275*K1275</f>
        <v>313.95</v>
      </c>
      <c r="M1275" s="26">
        <f>E1275+G1275+I1275+K1275</f>
        <v>8.9361999999999995</v>
      </c>
      <c r="N1275" s="26">
        <f>M1275*N$2</f>
        <v>0.98298199999999991</v>
      </c>
      <c r="O1275" s="26">
        <f>M1275+N1275</f>
        <v>9.9191819999999993</v>
      </c>
      <c r="P1275" s="74">
        <f>O1275/39</f>
        <v>0.25433800000000001</v>
      </c>
      <c r="Q1275" s="39">
        <f>O1275+P1275</f>
        <v>10.17352</v>
      </c>
      <c r="R1275" s="39">
        <f>C1275*Q1275</f>
        <v>701.97288000000003</v>
      </c>
    </row>
    <row r="1276" spans="1:18" x14ac:dyDescent="0.25">
      <c r="A1276" s="6"/>
      <c r="B1276" s="44"/>
      <c r="C1276" s="11"/>
      <c r="D1276" s="11"/>
      <c r="E1276" s="25"/>
      <c r="P1276" s="72"/>
      <c r="Q1276" s="2"/>
      <c r="R1276" s="2"/>
    </row>
    <row r="1277" spans="1:18" x14ac:dyDescent="0.25">
      <c r="A1277" s="7" t="s">
        <v>39</v>
      </c>
      <c r="B1277" s="48" t="s">
        <v>364</v>
      </c>
      <c r="C1277" s="11">
        <v>89</v>
      </c>
      <c r="D1277" s="12" t="s">
        <v>34</v>
      </c>
      <c r="E1277" s="25">
        <v>0.92</v>
      </c>
      <c r="F1277" s="26">
        <f>C1277*E1277</f>
        <v>81.88000000000001</v>
      </c>
      <c r="G1277" s="26">
        <f>3.82*0.92</f>
        <v>3.5144000000000002</v>
      </c>
      <c r="H1277" s="26">
        <f>C1277*G1277</f>
        <v>312.78160000000003</v>
      </c>
      <c r="I1277" s="27"/>
      <c r="J1277" s="26">
        <f>C1277*I1277</f>
        <v>0</v>
      </c>
      <c r="K1277" s="28">
        <f>5*0.92</f>
        <v>4.6000000000000005</v>
      </c>
      <c r="L1277" s="26">
        <f>C1277*K1277</f>
        <v>409.40000000000003</v>
      </c>
      <c r="M1277" s="26">
        <f>E1277+G1277+I1277+K1277</f>
        <v>9.0344000000000015</v>
      </c>
      <c r="N1277" s="26">
        <f>M1277*N$2</f>
        <v>0.99378400000000022</v>
      </c>
      <c r="O1277" s="26">
        <f>M1277+N1277</f>
        <v>10.028184000000001</v>
      </c>
      <c r="P1277" s="74">
        <f>O1277/39</f>
        <v>0.25713292307692309</v>
      </c>
      <c r="Q1277" s="39">
        <f>O1277+P1277</f>
        <v>10.285316923076925</v>
      </c>
      <c r="R1277" s="39">
        <f>C1277*Q1277</f>
        <v>915.39320615384634</v>
      </c>
    </row>
    <row r="1278" spans="1:18" x14ac:dyDescent="0.25">
      <c r="A1278" s="6"/>
      <c r="B1278" s="44"/>
      <c r="C1278" s="11"/>
      <c r="D1278" s="11"/>
      <c r="E1278" s="25"/>
      <c r="P1278" s="72"/>
      <c r="Q1278" s="2"/>
      <c r="R1278" s="2"/>
    </row>
    <row r="1279" spans="1:18" x14ac:dyDescent="0.25">
      <c r="A1279" s="7" t="s">
        <v>40</v>
      </c>
      <c r="B1279" s="48" t="s">
        <v>365</v>
      </c>
      <c r="C1279" s="11">
        <v>44</v>
      </c>
      <c r="D1279" s="12" t="s">
        <v>34</v>
      </c>
      <c r="E1279" s="25">
        <v>0.95</v>
      </c>
      <c r="F1279" s="26">
        <f>C1279*E1279</f>
        <v>41.8</v>
      </c>
      <c r="G1279" s="26">
        <f>3.82*0.95</f>
        <v>3.6289999999999996</v>
      </c>
      <c r="H1279" s="26">
        <f>C1279*G1279</f>
        <v>159.67599999999999</v>
      </c>
      <c r="I1279" s="27"/>
      <c r="J1279" s="26">
        <f>C1279*I1279</f>
        <v>0</v>
      </c>
      <c r="K1279" s="28">
        <f>5*0.95</f>
        <v>4.75</v>
      </c>
      <c r="L1279" s="26">
        <f>C1279*K1279</f>
        <v>209</v>
      </c>
      <c r="M1279" s="26">
        <f>E1279+G1279+I1279+K1279</f>
        <v>9.3290000000000006</v>
      </c>
      <c r="N1279" s="26">
        <f>M1279*N$2</f>
        <v>1.0261900000000002</v>
      </c>
      <c r="O1279" s="26">
        <f>M1279+N1279</f>
        <v>10.35519</v>
      </c>
      <c r="P1279" s="74">
        <f>O1279/39</f>
        <v>0.26551769230769234</v>
      </c>
      <c r="Q1279" s="39">
        <f>O1279+P1279</f>
        <v>10.620707692307693</v>
      </c>
      <c r="R1279" s="39">
        <f>C1279*Q1279</f>
        <v>467.31113846153852</v>
      </c>
    </row>
    <row r="1280" spans="1:18" x14ac:dyDescent="0.25">
      <c r="A1280" s="6"/>
      <c r="B1280" s="44"/>
      <c r="C1280" s="11"/>
      <c r="D1280" s="11"/>
      <c r="E1280" s="25"/>
      <c r="P1280" s="72"/>
      <c r="Q1280" s="2"/>
      <c r="R1280" s="2"/>
    </row>
    <row r="1281" spans="1:18" x14ac:dyDescent="0.25">
      <c r="A1281" s="7" t="s">
        <v>41</v>
      </c>
      <c r="B1281" s="48" t="s">
        <v>366</v>
      </c>
      <c r="C1281" s="11">
        <v>44</v>
      </c>
      <c r="D1281" s="12" t="s">
        <v>34</v>
      </c>
      <c r="E1281" s="25">
        <v>0.2</v>
      </c>
      <c r="F1281" s="26">
        <f>C1281*E1281</f>
        <v>8.8000000000000007</v>
      </c>
      <c r="G1281" s="26">
        <f>5.74*0.2</f>
        <v>1.1480000000000001</v>
      </c>
      <c r="H1281" s="26">
        <f>C1281*G1281</f>
        <v>50.512000000000008</v>
      </c>
      <c r="I1281" s="27"/>
      <c r="J1281" s="26">
        <f>C1281*I1281</f>
        <v>0</v>
      </c>
      <c r="K1281" s="28">
        <f>5*0.2</f>
        <v>1</v>
      </c>
      <c r="L1281" s="26">
        <f>C1281*K1281</f>
        <v>44</v>
      </c>
      <c r="M1281" s="26">
        <f>E1281+G1281+I1281+K1281</f>
        <v>2.3479999999999999</v>
      </c>
      <c r="N1281" s="26">
        <f>M1281*N$2</f>
        <v>0.25828000000000001</v>
      </c>
      <c r="O1281" s="26">
        <f>M1281+N1281</f>
        <v>2.6062799999999999</v>
      </c>
      <c r="P1281" s="74">
        <f>O1281/39</f>
        <v>6.682769230769231E-2</v>
      </c>
      <c r="Q1281" s="39">
        <f>O1281+P1281</f>
        <v>2.6731076923076924</v>
      </c>
      <c r="R1281" s="39">
        <f>C1281*Q1281</f>
        <v>117.61673846153846</v>
      </c>
    </row>
    <row r="1282" spans="1:18" x14ac:dyDescent="0.25">
      <c r="A1282" s="6"/>
      <c r="B1282" s="44"/>
      <c r="C1282" s="11"/>
      <c r="D1282" s="11"/>
      <c r="E1282" s="25"/>
      <c r="P1282" s="72"/>
      <c r="Q1282" s="2"/>
      <c r="R1282" s="2"/>
    </row>
    <row r="1283" spans="1:18" ht="30" x14ac:dyDescent="0.25">
      <c r="A1283" s="7" t="s">
        <v>42</v>
      </c>
      <c r="B1283" s="48" t="s">
        <v>367</v>
      </c>
      <c r="C1283" s="11">
        <v>8</v>
      </c>
      <c r="D1283" s="12" t="s">
        <v>34</v>
      </c>
      <c r="E1283" s="25">
        <v>0.21</v>
      </c>
      <c r="F1283" s="26">
        <f>C1283*E1283</f>
        <v>1.68</v>
      </c>
      <c r="G1283" s="26">
        <f>5.74*0.21</f>
        <v>1.2054</v>
      </c>
      <c r="H1283" s="26">
        <f>C1283*G1283</f>
        <v>9.6432000000000002</v>
      </c>
      <c r="I1283" s="27"/>
      <c r="J1283" s="26">
        <f>C1283*I1283</f>
        <v>0</v>
      </c>
      <c r="K1283" s="28">
        <f>5*0.21</f>
        <v>1.05</v>
      </c>
      <c r="L1283" s="26">
        <f>C1283*K1283</f>
        <v>8.4</v>
      </c>
      <c r="M1283" s="26">
        <f>E1283+G1283+I1283+K1283</f>
        <v>2.4653999999999998</v>
      </c>
      <c r="N1283" s="26">
        <f>M1283*N$2</f>
        <v>0.27119399999999999</v>
      </c>
      <c r="O1283" s="26">
        <f>M1283+N1283</f>
        <v>2.7365939999999997</v>
      </c>
      <c r="P1283" s="74">
        <f>O1283/39</f>
        <v>7.0169076923076917E-2</v>
      </c>
      <c r="Q1283" s="39">
        <f>O1283+P1283</f>
        <v>2.8067630769230765</v>
      </c>
      <c r="R1283" s="39">
        <f>C1283*Q1283</f>
        <v>22.454104615384612</v>
      </c>
    </row>
    <row r="1284" spans="1:18" x14ac:dyDescent="0.25">
      <c r="A1284" s="6"/>
      <c r="B1284" s="44"/>
      <c r="C1284" s="11"/>
      <c r="D1284" s="11"/>
      <c r="E1284" s="25"/>
      <c r="P1284" s="72"/>
      <c r="Q1284" s="2"/>
      <c r="R1284" s="2"/>
    </row>
    <row r="1285" spans="1:18" x14ac:dyDescent="0.25">
      <c r="A1285" s="7" t="s">
        <v>43</v>
      </c>
      <c r="B1285" s="48" t="s">
        <v>368</v>
      </c>
      <c r="C1285" s="11">
        <v>90</v>
      </c>
      <c r="D1285" s="12" t="s">
        <v>34</v>
      </c>
      <c r="E1285" s="25">
        <v>0.23</v>
      </c>
      <c r="F1285" s="26">
        <f>C1285*E1285</f>
        <v>20.7</v>
      </c>
      <c r="G1285" s="26">
        <f>5.74*0.23</f>
        <v>1.3202</v>
      </c>
      <c r="H1285" s="26">
        <f>C1285*G1285</f>
        <v>118.818</v>
      </c>
      <c r="I1285" s="27"/>
      <c r="J1285" s="26">
        <f>C1285*I1285</f>
        <v>0</v>
      </c>
      <c r="K1285" s="28">
        <f>5*0.23</f>
        <v>1.1500000000000001</v>
      </c>
      <c r="L1285" s="26">
        <f>C1285*K1285</f>
        <v>103.50000000000001</v>
      </c>
      <c r="M1285" s="26">
        <f>E1285+G1285+I1285+K1285</f>
        <v>2.7002000000000002</v>
      </c>
      <c r="N1285" s="26">
        <f>M1285*N$2</f>
        <v>0.29702200000000001</v>
      </c>
      <c r="O1285" s="26">
        <f>M1285+N1285</f>
        <v>2.9972220000000003</v>
      </c>
      <c r="P1285" s="74">
        <f>O1285/39</f>
        <v>7.6851846153846159E-2</v>
      </c>
      <c r="Q1285" s="39">
        <f>O1285+P1285</f>
        <v>3.0740738461538464</v>
      </c>
      <c r="R1285" s="39">
        <f>C1285*Q1285</f>
        <v>276.66664615384616</v>
      </c>
    </row>
    <row r="1286" spans="1:18" x14ac:dyDescent="0.25">
      <c r="A1286" s="6"/>
      <c r="B1286" s="44"/>
      <c r="C1286" s="11"/>
      <c r="D1286" s="11"/>
      <c r="E1286" s="25"/>
      <c r="P1286" s="72"/>
      <c r="Q1286" s="2"/>
      <c r="R1286" s="2"/>
    </row>
    <row r="1287" spans="1:18" x14ac:dyDescent="0.25">
      <c r="A1287" s="7" t="s">
        <v>163</v>
      </c>
      <c r="B1287" s="48" t="s">
        <v>369</v>
      </c>
      <c r="C1287" s="11">
        <v>80</v>
      </c>
      <c r="D1287" s="12" t="s">
        <v>34</v>
      </c>
      <c r="E1287" s="25">
        <v>0.25</v>
      </c>
      <c r="F1287" s="26">
        <f>C1287*E1287</f>
        <v>20</v>
      </c>
      <c r="G1287" s="26">
        <f>5.74*0.25</f>
        <v>1.4350000000000001</v>
      </c>
      <c r="H1287" s="26">
        <f>C1287*G1287</f>
        <v>114.80000000000001</v>
      </c>
      <c r="I1287" s="27"/>
      <c r="J1287" s="26">
        <f>C1287*I1287</f>
        <v>0</v>
      </c>
      <c r="K1287" s="28">
        <f>5*0.25</f>
        <v>1.25</v>
      </c>
      <c r="L1287" s="26">
        <f>C1287*K1287</f>
        <v>100</v>
      </c>
      <c r="M1287" s="26">
        <f>E1287+G1287+I1287+K1287</f>
        <v>2.9350000000000001</v>
      </c>
      <c r="N1287" s="26">
        <f>M1287*N$2</f>
        <v>0.32285000000000003</v>
      </c>
      <c r="O1287" s="26">
        <f>M1287+N1287</f>
        <v>3.2578499999999999</v>
      </c>
      <c r="P1287" s="74">
        <f>O1287/39</f>
        <v>8.3534615384615388E-2</v>
      </c>
      <c r="Q1287" s="39">
        <f>O1287+P1287</f>
        <v>3.3413846153846154</v>
      </c>
      <c r="R1287" s="39">
        <f>C1287*Q1287</f>
        <v>267.31076923076921</v>
      </c>
    </row>
    <row r="1288" spans="1:18" x14ac:dyDescent="0.25">
      <c r="A1288" s="6"/>
      <c r="B1288" s="44"/>
      <c r="C1288" s="11"/>
      <c r="D1288" s="11"/>
      <c r="E1288" s="25"/>
      <c r="P1288" s="72"/>
      <c r="Q1288" s="2"/>
      <c r="R1288" s="2"/>
    </row>
    <row r="1289" spans="1:18" x14ac:dyDescent="0.25">
      <c r="A1289" s="7" t="s">
        <v>164</v>
      </c>
      <c r="B1289" s="48" t="s">
        <v>370</v>
      </c>
      <c r="C1289" s="11">
        <v>67</v>
      </c>
      <c r="D1289" s="12" t="s">
        <v>34</v>
      </c>
      <c r="E1289" s="25">
        <v>0.21</v>
      </c>
      <c r="F1289" s="26">
        <f>C1289*E1289</f>
        <v>14.07</v>
      </c>
      <c r="G1289" s="26">
        <f>9.03*0.21</f>
        <v>1.8962999999999999</v>
      </c>
      <c r="H1289" s="26">
        <f>C1289*G1289</f>
        <v>127.0521</v>
      </c>
      <c r="I1289" s="27"/>
      <c r="J1289" s="26">
        <f>C1289*I1289</f>
        <v>0</v>
      </c>
      <c r="K1289" s="28">
        <f>5*0.21</f>
        <v>1.05</v>
      </c>
      <c r="L1289" s="26">
        <f>C1289*K1289</f>
        <v>70.350000000000009</v>
      </c>
      <c r="M1289" s="26">
        <f>E1289+G1289+I1289+K1289</f>
        <v>3.1562999999999999</v>
      </c>
      <c r="N1289" s="26">
        <f>M1289*N$2</f>
        <v>0.34719299999999997</v>
      </c>
      <c r="O1289" s="26">
        <f>M1289+N1289</f>
        <v>3.5034929999999997</v>
      </c>
      <c r="P1289" s="74">
        <f>O1289/39</f>
        <v>8.983315384615384E-2</v>
      </c>
      <c r="Q1289" s="39">
        <f>O1289+P1289</f>
        <v>3.5933261538461534</v>
      </c>
      <c r="R1289" s="39">
        <f>C1289*Q1289</f>
        <v>240.75285230769228</v>
      </c>
    </row>
    <row r="1290" spans="1:18" x14ac:dyDescent="0.25">
      <c r="A1290" s="6"/>
      <c r="B1290" s="44"/>
      <c r="C1290" s="11"/>
      <c r="D1290" s="11"/>
      <c r="E1290" s="25"/>
      <c r="P1290" s="72"/>
      <c r="Q1290" s="2"/>
      <c r="R1290" s="2"/>
    </row>
    <row r="1291" spans="1:18" x14ac:dyDescent="0.25">
      <c r="A1291" s="7" t="s">
        <v>165</v>
      </c>
      <c r="B1291" s="48" t="s">
        <v>371</v>
      </c>
      <c r="C1291" s="11">
        <v>3</v>
      </c>
      <c r="D1291" s="12" t="s">
        <v>34</v>
      </c>
      <c r="E1291" s="25">
        <v>0.55000000000000004</v>
      </c>
      <c r="F1291" s="26">
        <f>C1291*E1291</f>
        <v>1.6500000000000001</v>
      </c>
      <c r="G1291" s="26">
        <f>11.41*0.55</f>
        <v>6.275500000000001</v>
      </c>
      <c r="H1291" s="26">
        <f>C1291*G1291</f>
        <v>18.826500000000003</v>
      </c>
      <c r="I1291" s="27"/>
      <c r="J1291" s="26">
        <f>C1291*I1291</f>
        <v>0</v>
      </c>
      <c r="K1291" s="28">
        <f>5*0.55</f>
        <v>2.75</v>
      </c>
      <c r="L1291" s="26">
        <f>C1291*K1291</f>
        <v>8.25</v>
      </c>
      <c r="M1291" s="26">
        <f>E1291+G1291+I1291+K1291</f>
        <v>9.5755000000000017</v>
      </c>
      <c r="N1291" s="26">
        <f>M1291*N$2</f>
        <v>1.0533050000000002</v>
      </c>
      <c r="O1291" s="26">
        <f>M1291+N1291</f>
        <v>10.628805000000002</v>
      </c>
      <c r="P1291" s="74">
        <f>O1291/39</f>
        <v>0.27253346153846159</v>
      </c>
      <c r="Q1291" s="39">
        <f>O1291+P1291</f>
        <v>10.901338461538463</v>
      </c>
      <c r="R1291" s="39">
        <f>C1291*Q1291</f>
        <v>32.704015384615388</v>
      </c>
    </row>
    <row r="1292" spans="1:18" x14ac:dyDescent="0.25">
      <c r="A1292" s="6"/>
      <c r="B1292" s="44"/>
      <c r="C1292" s="11"/>
      <c r="D1292" s="11"/>
      <c r="E1292" s="25"/>
      <c r="P1292" s="72"/>
      <c r="Q1292" s="2"/>
      <c r="R1292" s="2"/>
    </row>
    <row r="1293" spans="1:18" x14ac:dyDescent="0.25">
      <c r="A1293" s="7" t="s">
        <v>166</v>
      </c>
      <c r="B1293" s="48" t="s">
        <v>372</v>
      </c>
      <c r="C1293" s="11">
        <v>164</v>
      </c>
      <c r="D1293" s="12" t="s">
        <v>34</v>
      </c>
      <c r="E1293" s="25">
        <v>0.7</v>
      </c>
      <c r="F1293" s="26">
        <f>C1293*E1293</f>
        <v>114.8</v>
      </c>
      <c r="G1293" s="26">
        <f>10.46*0.7</f>
        <v>7.3220000000000001</v>
      </c>
      <c r="H1293" s="26">
        <f>C1293*G1293</f>
        <v>1200.808</v>
      </c>
      <c r="I1293" s="27"/>
      <c r="J1293" s="26">
        <f>C1293*I1293</f>
        <v>0</v>
      </c>
      <c r="K1293" s="28">
        <f>5*0.7</f>
        <v>3.5</v>
      </c>
      <c r="L1293" s="26">
        <f>C1293*K1293</f>
        <v>574</v>
      </c>
      <c r="M1293" s="26">
        <f>E1293+G1293+I1293+K1293</f>
        <v>11.522</v>
      </c>
      <c r="N1293" s="26">
        <f>M1293*N$2</f>
        <v>1.26742</v>
      </c>
      <c r="O1293" s="26">
        <f>M1293+N1293</f>
        <v>12.78942</v>
      </c>
      <c r="P1293" s="74">
        <f>O1293/39</f>
        <v>0.32793384615384613</v>
      </c>
      <c r="Q1293" s="39">
        <f>O1293+P1293</f>
        <v>13.117353846153845</v>
      </c>
      <c r="R1293" s="39">
        <f>C1293*Q1293</f>
        <v>2151.2460307692304</v>
      </c>
    </row>
    <row r="1294" spans="1:18" x14ac:dyDescent="0.25">
      <c r="A1294" s="6"/>
      <c r="B1294" s="44"/>
      <c r="C1294" s="11"/>
      <c r="D1294" s="11"/>
      <c r="E1294" s="25"/>
      <c r="P1294" s="72"/>
      <c r="Q1294" s="2"/>
      <c r="R1294" s="2"/>
    </row>
    <row r="1295" spans="1:18" x14ac:dyDescent="0.25">
      <c r="A1295" s="7" t="s">
        <v>271</v>
      </c>
      <c r="B1295" s="48" t="s">
        <v>373</v>
      </c>
      <c r="C1295" s="11">
        <v>3</v>
      </c>
      <c r="D1295" s="12" t="s">
        <v>34</v>
      </c>
      <c r="E1295" s="25">
        <v>0.16</v>
      </c>
      <c r="F1295" s="26">
        <f>C1295*E1295</f>
        <v>0.48</v>
      </c>
      <c r="G1295" s="26">
        <f>10.46*0.16</f>
        <v>1.6736000000000002</v>
      </c>
      <c r="H1295" s="26">
        <f>C1295*G1295</f>
        <v>5.0208000000000004</v>
      </c>
      <c r="I1295" s="27"/>
      <c r="J1295" s="26">
        <f>C1295*I1295</f>
        <v>0</v>
      </c>
      <c r="K1295" s="28">
        <f>5*0.16</f>
        <v>0.8</v>
      </c>
      <c r="L1295" s="26">
        <f>C1295*K1295</f>
        <v>2.4000000000000004</v>
      </c>
      <c r="M1295" s="26">
        <f>E1295+G1295+I1295+K1295</f>
        <v>2.6336000000000004</v>
      </c>
      <c r="N1295" s="26">
        <f>M1295*N$2</f>
        <v>0.28969600000000006</v>
      </c>
      <c r="O1295" s="26">
        <f>M1295+N1295</f>
        <v>2.9232960000000006</v>
      </c>
      <c r="P1295" s="74">
        <f>O1295/39</f>
        <v>7.4956307692307711E-2</v>
      </c>
      <c r="Q1295" s="39">
        <f>O1295+P1295</f>
        <v>2.9982523076923084</v>
      </c>
      <c r="R1295" s="39">
        <f>C1295*Q1295</f>
        <v>8.9947569230769258</v>
      </c>
    </row>
    <row r="1296" spans="1:18" x14ac:dyDescent="0.25">
      <c r="A1296" s="6"/>
      <c r="B1296" s="44"/>
      <c r="C1296" s="11"/>
      <c r="D1296" s="11"/>
      <c r="E1296" s="25"/>
      <c r="P1296" s="72"/>
      <c r="Q1296" s="2"/>
      <c r="R1296" s="2"/>
    </row>
    <row r="1297" spans="1:18" x14ac:dyDescent="0.25">
      <c r="A1297" s="7" t="s">
        <v>272</v>
      </c>
      <c r="B1297" s="48" t="s">
        <v>374</v>
      </c>
      <c r="C1297" s="11">
        <v>18</v>
      </c>
      <c r="D1297" s="12" t="s">
        <v>34</v>
      </c>
      <c r="E1297" s="25">
        <v>0.34</v>
      </c>
      <c r="F1297" s="26">
        <f>C1297*E1297</f>
        <v>6.12</v>
      </c>
      <c r="G1297" s="26">
        <f>10.46*0.34</f>
        <v>3.5564000000000004</v>
      </c>
      <c r="H1297" s="26">
        <f>C1297*G1297</f>
        <v>64.015200000000007</v>
      </c>
      <c r="I1297" s="27"/>
      <c r="J1297" s="26">
        <f>C1297*I1297</f>
        <v>0</v>
      </c>
      <c r="K1297" s="28">
        <f>5*0.34</f>
        <v>1.7000000000000002</v>
      </c>
      <c r="L1297" s="26">
        <f>C1297*K1297</f>
        <v>30.6</v>
      </c>
      <c r="M1297" s="26">
        <f>E1297+G1297+I1297+K1297</f>
        <v>5.5964000000000009</v>
      </c>
      <c r="N1297" s="26">
        <f>M1297*N$2</f>
        <v>0.61560400000000015</v>
      </c>
      <c r="O1297" s="26">
        <f>M1297+N1297</f>
        <v>6.2120040000000012</v>
      </c>
      <c r="P1297" s="74">
        <f>O1297/39</f>
        <v>0.15928215384615388</v>
      </c>
      <c r="Q1297" s="39">
        <f>O1297+P1297</f>
        <v>6.3712861538461549</v>
      </c>
      <c r="R1297" s="39">
        <f>C1297*Q1297</f>
        <v>114.68315076923079</v>
      </c>
    </row>
    <row r="1298" spans="1:18" x14ac:dyDescent="0.25">
      <c r="A1298" s="6"/>
      <c r="B1298" s="44"/>
      <c r="C1298" s="11"/>
      <c r="D1298" s="11"/>
      <c r="E1298" s="25"/>
      <c r="P1298" s="72"/>
      <c r="Q1298" s="2"/>
      <c r="R1298" s="2"/>
    </row>
    <row r="1299" spans="1:18" x14ac:dyDescent="0.25">
      <c r="A1299" s="7" t="s">
        <v>273</v>
      </c>
      <c r="B1299" s="48" t="s">
        <v>375</v>
      </c>
      <c r="C1299" s="11">
        <v>3</v>
      </c>
      <c r="D1299" s="12" t="s">
        <v>34</v>
      </c>
      <c r="E1299" s="25">
        <v>0.53</v>
      </c>
      <c r="F1299" s="26">
        <f>C1299*E1299</f>
        <v>1.59</v>
      </c>
      <c r="G1299" s="26">
        <f>10.46*0.53</f>
        <v>5.5438000000000009</v>
      </c>
      <c r="H1299" s="26">
        <f>C1299*G1299</f>
        <v>16.631400000000003</v>
      </c>
      <c r="I1299" s="27"/>
      <c r="J1299" s="26">
        <f>C1299*I1299</f>
        <v>0</v>
      </c>
      <c r="K1299" s="28">
        <f>5*0.53</f>
        <v>2.6500000000000004</v>
      </c>
      <c r="L1299" s="26">
        <f>C1299*K1299</f>
        <v>7.9500000000000011</v>
      </c>
      <c r="M1299" s="26">
        <f>E1299+G1299+I1299+K1299</f>
        <v>8.7238000000000007</v>
      </c>
      <c r="N1299" s="26">
        <f>M1299*N$2</f>
        <v>0.95961800000000008</v>
      </c>
      <c r="O1299" s="26">
        <f>M1299+N1299</f>
        <v>9.6834180000000014</v>
      </c>
      <c r="P1299" s="74">
        <f>O1299/39</f>
        <v>0.24829276923076926</v>
      </c>
      <c r="Q1299" s="39">
        <f>O1299+P1299</f>
        <v>9.9317107692307705</v>
      </c>
      <c r="R1299" s="39">
        <f>C1299*Q1299</f>
        <v>29.795132307692313</v>
      </c>
    </row>
    <row r="1300" spans="1:18" x14ac:dyDescent="0.25">
      <c r="A1300" s="6"/>
      <c r="B1300" s="44"/>
      <c r="C1300" s="11"/>
      <c r="D1300" s="11"/>
      <c r="E1300" s="25"/>
      <c r="P1300" s="72"/>
      <c r="Q1300" s="2"/>
      <c r="R1300" s="2"/>
    </row>
    <row r="1301" spans="1:18" x14ac:dyDescent="0.25">
      <c r="A1301" s="7" t="s">
        <v>377</v>
      </c>
      <c r="B1301" s="48" t="s">
        <v>376</v>
      </c>
      <c r="C1301" s="11">
        <v>9</v>
      </c>
      <c r="D1301" s="12" t="s">
        <v>34</v>
      </c>
      <c r="E1301" s="25">
        <v>0.34</v>
      </c>
      <c r="F1301" s="26">
        <f>C1301*E1301</f>
        <v>3.06</v>
      </c>
      <c r="G1301" s="26">
        <f>14.49*0.34</f>
        <v>4.9266000000000005</v>
      </c>
      <c r="H1301" s="26">
        <f>C1301*G1301</f>
        <v>44.339400000000005</v>
      </c>
      <c r="I1301" s="27"/>
      <c r="J1301" s="26">
        <f>C1301*I1301</f>
        <v>0</v>
      </c>
      <c r="K1301" s="28">
        <f>5*0.34</f>
        <v>1.7000000000000002</v>
      </c>
      <c r="L1301" s="26">
        <f>C1301*K1301</f>
        <v>15.3</v>
      </c>
      <c r="M1301" s="26">
        <f>E1301+G1301+I1301+K1301</f>
        <v>6.9666000000000006</v>
      </c>
      <c r="N1301" s="26">
        <f>M1301*N$2</f>
        <v>0.76632600000000006</v>
      </c>
      <c r="O1301" s="26">
        <f>M1301+N1301</f>
        <v>7.7329260000000009</v>
      </c>
      <c r="P1301" s="74">
        <f>O1301/39</f>
        <v>0.19828015384615386</v>
      </c>
      <c r="Q1301" s="39">
        <f>O1301+P1301</f>
        <v>7.9312061538461549</v>
      </c>
      <c r="R1301" s="39">
        <f>C1301*Q1301</f>
        <v>71.380855384615387</v>
      </c>
    </row>
    <row r="1302" spans="1:18" x14ac:dyDescent="0.25">
      <c r="A1302" s="6"/>
      <c r="B1302" s="44"/>
      <c r="C1302" s="11"/>
      <c r="D1302" s="11"/>
      <c r="E1302" s="25"/>
      <c r="P1302" s="72"/>
      <c r="Q1302" s="2"/>
      <c r="R1302" s="2"/>
    </row>
    <row r="1303" spans="1:18" x14ac:dyDescent="0.25">
      <c r="A1303" s="8" t="s">
        <v>379</v>
      </c>
      <c r="B1303" s="49" t="s">
        <v>378</v>
      </c>
      <c r="C1303" s="13">
        <v>89</v>
      </c>
      <c r="D1303" s="14" t="s">
        <v>34</v>
      </c>
      <c r="E1303" s="25">
        <v>0.56000000000000005</v>
      </c>
      <c r="F1303" s="26">
        <f>C1303*E1303</f>
        <v>49.84</v>
      </c>
      <c r="G1303" s="26">
        <f>14.49*0.56</f>
        <v>8.1144000000000016</v>
      </c>
      <c r="H1303" s="26">
        <f>C1303*G1303</f>
        <v>722.18160000000012</v>
      </c>
      <c r="I1303" s="27"/>
      <c r="J1303" s="26">
        <f>C1303*I1303</f>
        <v>0</v>
      </c>
      <c r="K1303" s="28">
        <f>5*0.56</f>
        <v>2.8000000000000003</v>
      </c>
      <c r="L1303" s="26">
        <f>C1303*K1303</f>
        <v>249.20000000000002</v>
      </c>
      <c r="M1303" s="26">
        <f>E1303+G1303+I1303+K1303</f>
        <v>11.474400000000003</v>
      </c>
      <c r="N1303" s="26">
        <f>M1303*N$2</f>
        <v>1.2621840000000004</v>
      </c>
      <c r="O1303" s="26">
        <f>M1303+N1303</f>
        <v>12.736584000000004</v>
      </c>
      <c r="P1303" s="74">
        <f>O1303/39</f>
        <v>0.32657907692307703</v>
      </c>
      <c r="Q1303" s="39">
        <f>O1303+P1303</f>
        <v>13.063163076923081</v>
      </c>
      <c r="R1303" s="39">
        <f>C1303*Q1303</f>
        <v>1162.6215138461541</v>
      </c>
    </row>
    <row r="1304" spans="1:18" x14ac:dyDescent="0.25">
      <c r="A1304" s="6"/>
      <c r="B1304" s="44"/>
      <c r="C1304" s="11"/>
      <c r="D1304" s="11"/>
      <c r="E1304" s="31"/>
      <c r="P1304" s="72"/>
      <c r="Q1304" s="2"/>
      <c r="R1304" s="2"/>
    </row>
    <row r="1305" spans="1:18" x14ac:dyDescent="0.25">
      <c r="A1305" s="6"/>
      <c r="B1305" s="46" t="s">
        <v>380</v>
      </c>
      <c r="C1305" s="11"/>
      <c r="D1305" s="11"/>
      <c r="E1305" s="31"/>
      <c r="P1305" s="72"/>
      <c r="Q1305" s="2"/>
      <c r="R1305" s="4"/>
    </row>
    <row r="1306" spans="1:18" x14ac:dyDescent="0.25">
      <c r="A1306" s="9"/>
      <c r="B1306" s="47"/>
      <c r="C1306" s="13"/>
      <c r="D1306" s="13"/>
      <c r="E1306" s="31"/>
      <c r="P1306" s="72"/>
      <c r="Q1306" s="2"/>
      <c r="R1306" s="2"/>
    </row>
    <row r="1307" spans="1:18" x14ac:dyDescent="0.25">
      <c r="A1307" s="6"/>
      <c r="B1307" s="44"/>
      <c r="C1307" s="11"/>
      <c r="D1307" s="11"/>
      <c r="E1307" s="31"/>
      <c r="P1307" s="72"/>
      <c r="Q1307" s="2"/>
      <c r="R1307" s="2"/>
    </row>
    <row r="1308" spans="1:18" x14ac:dyDescent="0.25">
      <c r="A1308" s="7" t="s">
        <v>9</v>
      </c>
      <c r="B1308" s="48" t="s">
        <v>381</v>
      </c>
      <c r="C1308" s="11">
        <v>69</v>
      </c>
      <c r="D1308" s="12" t="s">
        <v>34</v>
      </c>
      <c r="E1308" s="25">
        <v>0.56999999999999995</v>
      </c>
      <c r="F1308" s="26">
        <f>C1308*E1308</f>
        <v>39.33</v>
      </c>
      <c r="G1308" s="26">
        <f>14.49*0.57</f>
        <v>8.2592999999999996</v>
      </c>
      <c r="H1308" s="26">
        <f>C1308*G1308</f>
        <v>569.89170000000001</v>
      </c>
      <c r="I1308" s="27"/>
      <c r="J1308" s="26">
        <f>C1308*I1308</f>
        <v>0</v>
      </c>
      <c r="K1308" s="28">
        <f>5*0.57</f>
        <v>2.8499999999999996</v>
      </c>
      <c r="L1308" s="26">
        <f>C1308*K1308</f>
        <v>196.64999999999998</v>
      </c>
      <c r="M1308" s="26">
        <f>E1308+G1308+I1308+K1308</f>
        <v>11.6793</v>
      </c>
      <c r="N1308" s="26">
        <f>M1308*N$2</f>
        <v>1.2847230000000001</v>
      </c>
      <c r="O1308" s="26">
        <f>M1308+N1308</f>
        <v>12.964022999999999</v>
      </c>
      <c r="P1308" s="74">
        <f>O1308/39</f>
        <v>0.33241084615384614</v>
      </c>
      <c r="Q1308" s="39">
        <f>O1308+P1308</f>
        <v>13.296433846153846</v>
      </c>
      <c r="R1308" s="39">
        <f>C1308*Q1308</f>
        <v>917.45393538461542</v>
      </c>
    </row>
    <row r="1309" spans="1:18" x14ac:dyDescent="0.25">
      <c r="A1309" s="6"/>
      <c r="B1309" s="44"/>
      <c r="C1309" s="11"/>
      <c r="D1309" s="11"/>
      <c r="E1309" s="25"/>
      <c r="P1309" s="72"/>
      <c r="Q1309" s="2"/>
      <c r="R1309" s="2"/>
    </row>
    <row r="1310" spans="1:18" x14ac:dyDescent="0.25">
      <c r="A1310" s="7" t="s">
        <v>19</v>
      </c>
      <c r="B1310" s="48" t="s">
        <v>382</v>
      </c>
      <c r="C1310" s="11">
        <v>7</v>
      </c>
      <c r="D1310" s="12" t="s">
        <v>34</v>
      </c>
      <c r="E1310" s="25">
        <v>0.57999999999999996</v>
      </c>
      <c r="F1310" s="26">
        <f>C1310*E1310</f>
        <v>4.0599999999999996</v>
      </c>
      <c r="G1310" s="26">
        <f>14.49*0.58</f>
        <v>8.4041999999999994</v>
      </c>
      <c r="H1310" s="26">
        <f>C1310*G1310</f>
        <v>58.829399999999993</v>
      </c>
      <c r="I1310" s="27"/>
      <c r="J1310" s="26">
        <f>C1310*I1310</f>
        <v>0</v>
      </c>
      <c r="K1310" s="28">
        <f>5*0.58</f>
        <v>2.9</v>
      </c>
      <c r="L1310" s="26">
        <f>C1310*K1310</f>
        <v>20.3</v>
      </c>
      <c r="M1310" s="26">
        <f>E1310+G1310+I1310+K1310</f>
        <v>11.8842</v>
      </c>
      <c r="N1310" s="26">
        <f>M1310*N$2</f>
        <v>1.3072619999999999</v>
      </c>
      <c r="O1310" s="26">
        <f>M1310+N1310</f>
        <v>13.191462</v>
      </c>
      <c r="P1310" s="74">
        <f>O1310/39</f>
        <v>0.33824261538461536</v>
      </c>
      <c r="Q1310" s="39">
        <f>O1310+P1310</f>
        <v>13.529704615384615</v>
      </c>
      <c r="R1310" s="39">
        <f>C1310*Q1310</f>
        <v>94.707932307692303</v>
      </c>
    </row>
    <row r="1311" spans="1:18" x14ac:dyDescent="0.25">
      <c r="A1311" s="6"/>
      <c r="B1311" s="44"/>
      <c r="C1311" s="11"/>
      <c r="D1311" s="11"/>
      <c r="E1311" s="25"/>
      <c r="P1311" s="72"/>
      <c r="Q1311" s="2"/>
      <c r="R1311" s="2"/>
    </row>
    <row r="1312" spans="1:18" x14ac:dyDescent="0.25">
      <c r="A1312" s="7" t="s">
        <v>11</v>
      </c>
      <c r="B1312" s="48" t="s">
        <v>383</v>
      </c>
      <c r="C1312" s="11">
        <v>44</v>
      </c>
      <c r="D1312" s="12" t="s">
        <v>34</v>
      </c>
      <c r="E1312" s="25">
        <v>0.59</v>
      </c>
      <c r="F1312" s="26">
        <f>C1312*E1312</f>
        <v>25.959999999999997</v>
      </c>
      <c r="G1312" s="26">
        <f>14.49*0.59</f>
        <v>8.5490999999999993</v>
      </c>
      <c r="H1312" s="26">
        <f>C1312*G1312</f>
        <v>376.16039999999998</v>
      </c>
      <c r="I1312" s="27"/>
      <c r="J1312" s="26">
        <f>C1312*I1312</f>
        <v>0</v>
      </c>
      <c r="K1312" s="28">
        <f>5*0.59</f>
        <v>2.9499999999999997</v>
      </c>
      <c r="L1312" s="26">
        <f>C1312*K1312</f>
        <v>129.79999999999998</v>
      </c>
      <c r="M1312" s="26">
        <f>E1312+G1312+I1312+K1312</f>
        <v>12.089099999999998</v>
      </c>
      <c r="N1312" s="26">
        <f>M1312*N$2</f>
        <v>1.3298009999999998</v>
      </c>
      <c r="O1312" s="26">
        <f>M1312+N1312</f>
        <v>13.418900999999998</v>
      </c>
      <c r="P1312" s="74">
        <f>O1312/39</f>
        <v>0.34407438461538459</v>
      </c>
      <c r="Q1312" s="39">
        <f>O1312+P1312</f>
        <v>13.762975384615382</v>
      </c>
      <c r="R1312" s="39">
        <f>C1312*Q1312</f>
        <v>605.57091692307677</v>
      </c>
    </row>
    <row r="1313" spans="1:18" x14ac:dyDescent="0.25">
      <c r="A1313" s="6"/>
      <c r="B1313" s="44"/>
      <c r="C1313" s="11"/>
      <c r="D1313" s="11"/>
      <c r="E1313" s="25"/>
      <c r="P1313" s="72"/>
      <c r="Q1313" s="2"/>
      <c r="R1313" s="2"/>
    </row>
    <row r="1314" spans="1:18" x14ac:dyDescent="0.25">
      <c r="A1314" s="7" t="s">
        <v>13</v>
      </c>
      <c r="B1314" s="48" t="s">
        <v>384</v>
      </c>
      <c r="C1314" s="11">
        <v>67</v>
      </c>
      <c r="D1314" s="12" t="s">
        <v>34</v>
      </c>
      <c r="E1314" s="25">
        <v>0.76</v>
      </c>
      <c r="F1314" s="26">
        <f>C1314*E1314</f>
        <v>50.92</v>
      </c>
      <c r="G1314" s="26">
        <f>14.49*0.76</f>
        <v>11.0124</v>
      </c>
      <c r="H1314" s="26">
        <f>C1314*G1314</f>
        <v>737.83079999999995</v>
      </c>
      <c r="I1314" s="27"/>
      <c r="J1314" s="26">
        <f>C1314*I1314</f>
        <v>0</v>
      </c>
      <c r="K1314" s="28">
        <f>5*0.76</f>
        <v>3.8</v>
      </c>
      <c r="L1314" s="26">
        <f>C1314*K1314</f>
        <v>254.6</v>
      </c>
      <c r="M1314" s="26">
        <f>E1314+G1314+I1314+K1314</f>
        <v>15.572399999999998</v>
      </c>
      <c r="N1314" s="26">
        <f>M1314*N$2</f>
        <v>1.7129639999999997</v>
      </c>
      <c r="O1314" s="26">
        <f>M1314+N1314</f>
        <v>17.285363999999998</v>
      </c>
      <c r="P1314" s="74">
        <f>O1314/39</f>
        <v>0.4432144615384615</v>
      </c>
      <c r="Q1314" s="39">
        <f>O1314+P1314</f>
        <v>17.728578461538458</v>
      </c>
      <c r="R1314" s="39">
        <f>C1314*Q1314</f>
        <v>1187.8147569230766</v>
      </c>
    </row>
    <row r="1315" spans="1:18" x14ac:dyDescent="0.25">
      <c r="A1315" s="6"/>
      <c r="B1315" s="44"/>
      <c r="C1315" s="11"/>
      <c r="D1315" s="11"/>
      <c r="E1315" s="25"/>
      <c r="P1315" s="72"/>
      <c r="Q1315" s="2"/>
      <c r="R1315" s="2"/>
    </row>
    <row r="1316" spans="1:18" x14ac:dyDescent="0.25">
      <c r="A1316" s="7" t="s">
        <v>14</v>
      </c>
      <c r="B1316" s="48" t="s">
        <v>385</v>
      </c>
      <c r="C1316" s="84">
        <v>9</v>
      </c>
      <c r="D1316" s="85" t="s">
        <v>34</v>
      </c>
      <c r="E1316" s="86">
        <v>0.23</v>
      </c>
      <c r="F1316" s="26">
        <f>C1316*E1316</f>
        <v>2.0700000000000003</v>
      </c>
      <c r="G1316" s="26">
        <v>20</v>
      </c>
      <c r="H1316" s="26">
        <f>C1316*G1316</f>
        <v>180</v>
      </c>
      <c r="I1316" s="27"/>
      <c r="J1316" s="26">
        <f>C1316*I1316</f>
        <v>0</v>
      </c>
      <c r="K1316" s="28">
        <f>5*0.23*2</f>
        <v>2.3000000000000003</v>
      </c>
      <c r="L1316" s="26">
        <f>C1316*K1316</f>
        <v>20.700000000000003</v>
      </c>
      <c r="M1316" s="26">
        <f>E1316+G1316+I1316+K1316</f>
        <v>22.53</v>
      </c>
      <c r="N1316" s="26">
        <f>M1316*N$2</f>
        <v>2.4782999999999999</v>
      </c>
      <c r="O1316" s="26">
        <f>M1316+N1316</f>
        <v>25.008300000000002</v>
      </c>
      <c r="P1316" s="74">
        <f>O1316/39</f>
        <v>0.64123846153846153</v>
      </c>
      <c r="Q1316" s="39">
        <f>O1316+P1316</f>
        <v>25.649538461538462</v>
      </c>
      <c r="R1316" s="39">
        <f>C1316*Q1316</f>
        <v>230.84584615384617</v>
      </c>
    </row>
    <row r="1317" spans="1:18" x14ac:dyDescent="0.25">
      <c r="A1317" s="6"/>
      <c r="B1317" s="44"/>
      <c r="C1317" s="11"/>
      <c r="D1317" s="11"/>
      <c r="E1317" s="25"/>
      <c r="P1317" s="72"/>
      <c r="Q1317" s="2"/>
      <c r="R1317" s="2"/>
    </row>
    <row r="1318" spans="1:18" ht="30" x14ac:dyDescent="0.25">
      <c r="A1318" s="7" t="s">
        <v>15</v>
      </c>
      <c r="B1318" s="48" t="s">
        <v>386</v>
      </c>
      <c r="C1318" s="11">
        <v>69</v>
      </c>
      <c r="D1318" s="12" t="s">
        <v>34</v>
      </c>
      <c r="E1318" s="25">
        <v>0.39</v>
      </c>
      <c r="F1318" s="26">
        <f>C1318*E1318</f>
        <v>26.91</v>
      </c>
      <c r="G1318" s="26">
        <f>+(11.41+9.03)*0.39</f>
        <v>7.9715999999999996</v>
      </c>
      <c r="H1318" s="26">
        <f>C1318*G1318</f>
        <v>550.04039999999998</v>
      </c>
      <c r="I1318" s="27"/>
      <c r="J1318" s="26">
        <f>C1318*I1318</f>
        <v>0</v>
      </c>
      <c r="K1318" s="28">
        <f>5*0.39*2</f>
        <v>3.9000000000000004</v>
      </c>
      <c r="L1318" s="26">
        <f>C1318*K1318</f>
        <v>269.10000000000002</v>
      </c>
      <c r="M1318" s="26">
        <f>E1318+G1318+I1318+K1318</f>
        <v>12.2616</v>
      </c>
      <c r="N1318" s="26">
        <f>M1318*N$2</f>
        <v>1.348776</v>
      </c>
      <c r="O1318" s="26">
        <f>M1318+N1318</f>
        <v>13.610375999999999</v>
      </c>
      <c r="P1318" s="74">
        <f>O1318/39</f>
        <v>0.34898399999999996</v>
      </c>
      <c r="Q1318" s="39">
        <f>O1318+P1318</f>
        <v>13.959359999999998</v>
      </c>
      <c r="R1318" s="39">
        <f>C1318*Q1318</f>
        <v>963.19583999999986</v>
      </c>
    </row>
    <row r="1319" spans="1:18" x14ac:dyDescent="0.25">
      <c r="A1319" s="6"/>
      <c r="B1319" s="44"/>
      <c r="C1319" s="11"/>
      <c r="D1319" s="11"/>
      <c r="E1319" s="25"/>
      <c r="P1319" s="72"/>
      <c r="Q1319" s="2"/>
      <c r="R1319" s="2"/>
    </row>
    <row r="1320" spans="1:18" ht="30" x14ac:dyDescent="0.25">
      <c r="A1320" s="7" t="s">
        <v>16</v>
      </c>
      <c r="B1320" s="48" t="s">
        <v>387</v>
      </c>
      <c r="C1320" s="11">
        <v>90</v>
      </c>
      <c r="D1320" s="12" t="s">
        <v>34</v>
      </c>
      <c r="E1320" s="25">
        <v>0.19</v>
      </c>
      <c r="F1320" s="26">
        <f>C1320*E1320</f>
        <v>17.100000000000001</v>
      </c>
      <c r="G1320" s="26">
        <f>+(10.46+11.41)*0.16</f>
        <v>3.4992000000000001</v>
      </c>
      <c r="H1320" s="26">
        <f>C1320*G1320</f>
        <v>314.928</v>
      </c>
      <c r="I1320" s="27"/>
      <c r="J1320" s="26">
        <f>C1320*I1320</f>
        <v>0</v>
      </c>
      <c r="K1320" s="28">
        <f>5*0.16*2</f>
        <v>1.6</v>
      </c>
      <c r="L1320" s="26">
        <f>C1320*K1320</f>
        <v>144</v>
      </c>
      <c r="M1320" s="26">
        <f>E1320+G1320+I1320+K1320</f>
        <v>5.2892000000000001</v>
      </c>
      <c r="N1320" s="26">
        <f>M1320*N$2</f>
        <v>0.581812</v>
      </c>
      <c r="O1320" s="26">
        <f>M1320+N1320</f>
        <v>5.8710120000000003</v>
      </c>
      <c r="P1320" s="74">
        <f>O1320/39</f>
        <v>0.15053876923076923</v>
      </c>
      <c r="Q1320" s="39">
        <f>O1320+P1320</f>
        <v>6.0215507692307693</v>
      </c>
      <c r="R1320" s="39">
        <f>C1320*Q1320</f>
        <v>541.93956923076928</v>
      </c>
    </row>
    <row r="1321" spans="1:18" x14ac:dyDescent="0.25">
      <c r="A1321" s="6"/>
      <c r="B1321" s="44"/>
      <c r="C1321" s="11"/>
      <c r="D1321" s="11"/>
      <c r="E1321" s="25"/>
      <c r="P1321" s="72"/>
      <c r="Q1321" s="2"/>
      <c r="R1321" s="2"/>
    </row>
    <row r="1322" spans="1:18" ht="30" x14ac:dyDescent="0.25">
      <c r="A1322" s="7" t="s">
        <v>17</v>
      </c>
      <c r="B1322" s="48" t="s">
        <v>388</v>
      </c>
      <c r="C1322" s="11">
        <v>44</v>
      </c>
      <c r="D1322" s="12" t="s">
        <v>34</v>
      </c>
      <c r="E1322" s="25">
        <v>0.21</v>
      </c>
      <c r="F1322" s="26">
        <f>C1322*E1322</f>
        <v>9.24</v>
      </c>
      <c r="G1322" s="26">
        <f>+(14.49+14.49)*0.21</f>
        <v>6.0857999999999999</v>
      </c>
      <c r="H1322" s="26">
        <f>C1322*G1322</f>
        <v>267.77519999999998</v>
      </c>
      <c r="I1322" s="27"/>
      <c r="J1322" s="26">
        <f>C1322*I1322</f>
        <v>0</v>
      </c>
      <c r="K1322" s="28">
        <f>5*0.21*2</f>
        <v>2.1</v>
      </c>
      <c r="L1322" s="26">
        <f>C1322*K1322</f>
        <v>92.4</v>
      </c>
      <c r="M1322" s="26">
        <f>E1322+G1322+I1322+K1322</f>
        <v>8.3957999999999995</v>
      </c>
      <c r="N1322" s="26">
        <f>M1322*N$2</f>
        <v>0.92353799999999997</v>
      </c>
      <c r="O1322" s="26">
        <f>M1322+N1322</f>
        <v>9.3193380000000001</v>
      </c>
      <c r="P1322" s="74">
        <f>O1322/39</f>
        <v>0.23895738461538463</v>
      </c>
      <c r="Q1322" s="39">
        <f>O1322+P1322</f>
        <v>9.5582953846153842</v>
      </c>
      <c r="R1322" s="39">
        <f>C1322*Q1322</f>
        <v>420.56499692307693</v>
      </c>
    </row>
    <row r="1323" spans="1:18" x14ac:dyDescent="0.25">
      <c r="A1323" s="6"/>
      <c r="B1323" s="44"/>
      <c r="C1323" s="11"/>
      <c r="D1323" s="11"/>
      <c r="E1323" s="25"/>
      <c r="P1323" s="72"/>
      <c r="Q1323" s="2"/>
      <c r="R1323" s="2"/>
    </row>
    <row r="1324" spans="1:18" ht="30" x14ac:dyDescent="0.25">
      <c r="A1324" s="7" t="s">
        <v>18</v>
      </c>
      <c r="B1324" s="48" t="s">
        <v>389</v>
      </c>
      <c r="C1324" s="11">
        <v>67</v>
      </c>
      <c r="D1324" s="12" t="s">
        <v>34</v>
      </c>
      <c r="E1324" s="25">
        <v>0.25</v>
      </c>
      <c r="F1324" s="26">
        <f>C1324*E1324</f>
        <v>16.75</v>
      </c>
      <c r="G1324" s="26">
        <f>+(14.49+14.49)*0.25</f>
        <v>7.2450000000000001</v>
      </c>
      <c r="H1324" s="26">
        <f>C1324*G1324</f>
        <v>485.41500000000002</v>
      </c>
      <c r="I1324" s="27"/>
      <c r="J1324" s="26">
        <f>C1324*I1324</f>
        <v>0</v>
      </c>
      <c r="K1324" s="28">
        <f>5*0.25*2</f>
        <v>2.5</v>
      </c>
      <c r="L1324" s="26">
        <f>C1324*K1324</f>
        <v>167.5</v>
      </c>
      <c r="M1324" s="26">
        <f>E1324+G1324+I1324+K1324</f>
        <v>9.995000000000001</v>
      </c>
      <c r="N1324" s="26">
        <f>M1324*N$2</f>
        <v>1.09945</v>
      </c>
      <c r="O1324" s="26">
        <f>M1324+N1324</f>
        <v>11.094450000000002</v>
      </c>
      <c r="P1324" s="74">
        <f>O1324/39</f>
        <v>0.284473076923077</v>
      </c>
      <c r="Q1324" s="39">
        <f>O1324+P1324</f>
        <v>11.37892307692308</v>
      </c>
      <c r="R1324" s="39">
        <f>C1324*Q1324</f>
        <v>762.38784615384634</v>
      </c>
    </row>
    <row r="1325" spans="1:18" x14ac:dyDescent="0.25">
      <c r="A1325" s="6"/>
      <c r="B1325" s="44"/>
      <c r="C1325" s="11"/>
      <c r="D1325" s="11"/>
      <c r="E1325" s="25"/>
      <c r="P1325" s="72"/>
      <c r="Q1325" s="2"/>
      <c r="R1325" s="2"/>
    </row>
    <row r="1326" spans="1:18" ht="30" x14ac:dyDescent="0.25">
      <c r="A1326" s="7" t="s">
        <v>38</v>
      </c>
      <c r="B1326" s="48" t="s">
        <v>390</v>
      </c>
      <c r="C1326" s="11">
        <v>81</v>
      </c>
      <c r="D1326" s="12" t="s">
        <v>119</v>
      </c>
      <c r="E1326" s="25">
        <v>1</v>
      </c>
      <c r="F1326" s="26">
        <f>C1326*E1326</f>
        <v>81</v>
      </c>
      <c r="G1326" s="26">
        <v>3.82</v>
      </c>
      <c r="H1326" s="26">
        <f>C1326*G1326</f>
        <v>309.41999999999996</v>
      </c>
      <c r="I1326" s="27"/>
      <c r="J1326" s="26">
        <f>C1326*I1326</f>
        <v>0</v>
      </c>
      <c r="K1326" s="28">
        <v>5</v>
      </c>
      <c r="L1326" s="26">
        <f>C1326*K1326</f>
        <v>405</v>
      </c>
      <c r="M1326" s="26">
        <f>E1326+G1326+I1326+K1326</f>
        <v>9.82</v>
      </c>
      <c r="N1326" s="26">
        <f>M1326*N$2</f>
        <v>1.0802</v>
      </c>
      <c r="O1326" s="26">
        <f>M1326+N1326</f>
        <v>10.9002</v>
      </c>
      <c r="P1326" s="74">
        <f>O1326/39</f>
        <v>0.27949230769230771</v>
      </c>
      <c r="Q1326" s="39">
        <f>O1326+P1326</f>
        <v>11.179692307692308</v>
      </c>
      <c r="R1326" s="39">
        <f>C1326*Q1326</f>
        <v>905.55507692307697</v>
      </c>
    </row>
    <row r="1327" spans="1:18" x14ac:dyDescent="0.25">
      <c r="A1327" s="6"/>
      <c r="B1327" s="44"/>
      <c r="C1327" s="11"/>
      <c r="D1327" s="11"/>
      <c r="E1327" s="25"/>
      <c r="P1327" s="72"/>
      <c r="Q1327" s="2"/>
      <c r="R1327" s="2"/>
    </row>
    <row r="1328" spans="1:18" ht="30" x14ac:dyDescent="0.25">
      <c r="A1328" s="7" t="s">
        <v>39</v>
      </c>
      <c r="B1328" s="48" t="s">
        <v>391</v>
      </c>
      <c r="C1328" s="11">
        <v>534</v>
      </c>
      <c r="D1328" s="12" t="s">
        <v>119</v>
      </c>
      <c r="E1328" s="25">
        <v>1</v>
      </c>
      <c r="F1328" s="26">
        <f>C1328*E1328</f>
        <v>534</v>
      </c>
      <c r="G1328" s="26">
        <v>3.82</v>
      </c>
      <c r="H1328" s="26">
        <f>C1328*G1328</f>
        <v>2039.8799999999999</v>
      </c>
      <c r="I1328" s="27"/>
      <c r="J1328" s="26">
        <f>C1328*I1328</f>
        <v>0</v>
      </c>
      <c r="K1328" s="28">
        <v>5</v>
      </c>
      <c r="L1328" s="26">
        <f>C1328*K1328</f>
        <v>2670</v>
      </c>
      <c r="M1328" s="26">
        <f>E1328+G1328+I1328+K1328</f>
        <v>9.82</v>
      </c>
      <c r="N1328" s="26">
        <f>M1328*N$2</f>
        <v>1.0802</v>
      </c>
      <c r="O1328" s="26">
        <f>M1328+N1328</f>
        <v>10.9002</v>
      </c>
      <c r="P1328" s="74">
        <f>O1328/39</f>
        <v>0.27949230769230771</v>
      </c>
      <c r="Q1328" s="39">
        <f>O1328+P1328</f>
        <v>11.179692307692308</v>
      </c>
      <c r="R1328" s="39">
        <f>C1328*Q1328</f>
        <v>5969.9556923076925</v>
      </c>
    </row>
    <row r="1329" spans="1:18" x14ac:dyDescent="0.25">
      <c r="A1329" s="6"/>
      <c r="B1329" s="44"/>
      <c r="C1329" s="11"/>
      <c r="D1329" s="11"/>
      <c r="E1329" s="25"/>
      <c r="P1329" s="72"/>
      <c r="Q1329" s="2"/>
      <c r="R1329" s="2"/>
    </row>
    <row r="1330" spans="1:18" ht="30" x14ac:dyDescent="0.25">
      <c r="A1330" s="7" t="s">
        <v>40</v>
      </c>
      <c r="B1330" s="48" t="s">
        <v>392</v>
      </c>
      <c r="C1330" s="11">
        <v>17</v>
      </c>
      <c r="D1330" s="12" t="s">
        <v>119</v>
      </c>
      <c r="E1330" s="25">
        <v>1</v>
      </c>
      <c r="F1330" s="26">
        <f>C1330*E1330</f>
        <v>17</v>
      </c>
      <c r="G1330" s="26">
        <v>5.74</v>
      </c>
      <c r="H1330" s="26">
        <f>C1330*G1330</f>
        <v>97.58</v>
      </c>
      <c r="I1330" s="27"/>
      <c r="J1330" s="26">
        <f>C1330*I1330</f>
        <v>0</v>
      </c>
      <c r="K1330" s="28">
        <v>5</v>
      </c>
      <c r="L1330" s="26">
        <f>C1330*K1330</f>
        <v>85</v>
      </c>
      <c r="M1330" s="26">
        <f>E1330+G1330+I1330+K1330</f>
        <v>11.74</v>
      </c>
      <c r="N1330" s="26">
        <f>M1330*N$2</f>
        <v>1.2914000000000001</v>
      </c>
      <c r="O1330" s="26">
        <f>M1330+N1330</f>
        <v>13.0314</v>
      </c>
      <c r="P1330" s="74">
        <f>O1330/39</f>
        <v>0.33413846153846155</v>
      </c>
      <c r="Q1330" s="39">
        <f>O1330+P1330</f>
        <v>13.365538461538462</v>
      </c>
      <c r="R1330" s="39">
        <f>C1330*Q1330</f>
        <v>227.21415384615383</v>
      </c>
    </row>
    <row r="1331" spans="1:18" x14ac:dyDescent="0.25">
      <c r="A1331" s="6"/>
      <c r="B1331" s="44"/>
      <c r="C1331" s="11"/>
      <c r="D1331" s="11"/>
      <c r="E1331" s="31"/>
      <c r="P1331" s="72"/>
      <c r="Q1331" s="2"/>
      <c r="R1331" s="2"/>
    </row>
    <row r="1332" spans="1:18" ht="75" x14ac:dyDescent="0.25">
      <c r="A1332" s="6"/>
      <c r="B1332" s="45" t="s">
        <v>393</v>
      </c>
      <c r="C1332" s="11"/>
      <c r="D1332" s="11"/>
      <c r="E1332" s="31"/>
      <c r="P1332" s="72"/>
      <c r="Q1332" s="2"/>
      <c r="R1332" s="2"/>
    </row>
    <row r="1333" spans="1:18" x14ac:dyDescent="0.25">
      <c r="A1333" s="6"/>
      <c r="B1333" s="45"/>
      <c r="C1333" s="11"/>
      <c r="D1333" s="11"/>
      <c r="E1333" s="31"/>
      <c r="P1333" s="72"/>
      <c r="Q1333" s="2"/>
      <c r="R1333" s="2"/>
    </row>
    <row r="1334" spans="1:18" x14ac:dyDescent="0.25">
      <c r="A1334" s="6"/>
      <c r="B1334" s="45" t="s">
        <v>394</v>
      </c>
      <c r="C1334" s="11"/>
      <c r="D1334" s="11"/>
      <c r="E1334" s="31"/>
      <c r="P1334" s="72"/>
      <c r="Q1334" s="2"/>
      <c r="R1334" s="2"/>
    </row>
    <row r="1335" spans="1:18" x14ac:dyDescent="0.25">
      <c r="A1335" s="6"/>
      <c r="B1335" s="44"/>
      <c r="C1335" s="11"/>
      <c r="D1335" s="11"/>
      <c r="E1335" s="31"/>
      <c r="P1335" s="72"/>
      <c r="Q1335" s="2"/>
      <c r="R1335" s="2"/>
    </row>
    <row r="1336" spans="1:18" x14ac:dyDescent="0.25">
      <c r="A1336" s="7" t="s">
        <v>41</v>
      </c>
      <c r="B1336" s="48" t="s">
        <v>395</v>
      </c>
      <c r="C1336" s="11">
        <v>6</v>
      </c>
      <c r="D1336" s="12" t="s">
        <v>34</v>
      </c>
      <c r="E1336" s="25">
        <v>0.17</v>
      </c>
      <c r="F1336" s="26">
        <f>C1336*E1336</f>
        <v>1.02</v>
      </c>
      <c r="G1336" s="26">
        <f>23.46*0.17</f>
        <v>3.9882000000000004</v>
      </c>
      <c r="H1336" s="26">
        <f>C1336*G1336</f>
        <v>23.929200000000002</v>
      </c>
      <c r="I1336" s="27"/>
      <c r="J1336" s="26">
        <f>C1336*I1336</f>
        <v>0</v>
      </c>
      <c r="K1336" s="28">
        <f>5*0.17</f>
        <v>0.85000000000000009</v>
      </c>
      <c r="L1336" s="26">
        <f>C1336*K1336</f>
        <v>5.1000000000000005</v>
      </c>
      <c r="M1336" s="26">
        <f>E1336+G1336+I1336+K1336</f>
        <v>5.0082000000000004</v>
      </c>
      <c r="N1336" s="26">
        <f>M1336*N$2</f>
        <v>0.550902</v>
      </c>
      <c r="O1336" s="26">
        <f>M1336+N1336</f>
        <v>5.5591020000000002</v>
      </c>
      <c r="P1336" s="74">
        <f>O1336/39</f>
        <v>0.14254107692307694</v>
      </c>
      <c r="Q1336" s="39">
        <f>O1336+P1336</f>
        <v>5.7016430769230775</v>
      </c>
      <c r="R1336" s="39">
        <f>C1336*Q1336</f>
        <v>34.209858461538467</v>
      </c>
    </row>
    <row r="1337" spans="1:18" x14ac:dyDescent="0.25">
      <c r="A1337" s="6"/>
      <c r="B1337" s="44"/>
      <c r="C1337" s="11"/>
      <c r="D1337" s="11"/>
      <c r="E1337" s="31"/>
      <c r="P1337" s="72"/>
      <c r="Q1337" s="2"/>
      <c r="R1337" s="2"/>
    </row>
    <row r="1338" spans="1:18" x14ac:dyDescent="0.25">
      <c r="A1338" s="7" t="s">
        <v>42</v>
      </c>
      <c r="B1338" s="48" t="s">
        <v>396</v>
      </c>
      <c r="C1338" s="11">
        <v>8</v>
      </c>
      <c r="D1338" s="12" t="s">
        <v>34</v>
      </c>
      <c r="E1338" s="25">
        <v>0.5</v>
      </c>
      <c r="F1338" s="26">
        <f>C1338*E1338</f>
        <v>4</v>
      </c>
      <c r="G1338" s="26">
        <f>23.46*0.5</f>
        <v>11.73</v>
      </c>
      <c r="H1338" s="26">
        <f>C1338*G1338</f>
        <v>93.84</v>
      </c>
      <c r="I1338" s="27"/>
      <c r="J1338" s="26">
        <f>C1338*I1338</f>
        <v>0</v>
      </c>
      <c r="K1338" s="28">
        <f>5*0.5</f>
        <v>2.5</v>
      </c>
      <c r="L1338" s="26">
        <f>C1338*K1338</f>
        <v>20</v>
      </c>
      <c r="M1338" s="26">
        <f>E1338+G1338+I1338+K1338</f>
        <v>14.73</v>
      </c>
      <c r="N1338" s="26">
        <f>M1338*N$2</f>
        <v>1.6203000000000001</v>
      </c>
      <c r="O1338" s="26">
        <f>M1338+N1338</f>
        <v>16.350300000000001</v>
      </c>
      <c r="P1338" s="74">
        <f>O1338/39</f>
        <v>0.41923846153846156</v>
      </c>
      <c r="Q1338" s="39">
        <f>O1338+P1338</f>
        <v>16.769538461538463</v>
      </c>
      <c r="R1338" s="39">
        <f>C1338*Q1338</f>
        <v>134.15630769230771</v>
      </c>
    </row>
    <row r="1339" spans="1:18" x14ac:dyDescent="0.25">
      <c r="A1339" s="6"/>
      <c r="B1339" s="44"/>
      <c r="C1339" s="11"/>
      <c r="D1339" s="11"/>
      <c r="E1339" s="31"/>
      <c r="P1339" s="72"/>
      <c r="Q1339" s="2"/>
      <c r="R1339" s="2"/>
    </row>
    <row r="1340" spans="1:18" x14ac:dyDescent="0.25">
      <c r="A1340" s="7" t="s">
        <v>43</v>
      </c>
      <c r="B1340" s="48" t="s">
        <v>397</v>
      </c>
      <c r="C1340" s="11">
        <v>8</v>
      </c>
      <c r="D1340" s="12" t="s">
        <v>34</v>
      </c>
      <c r="E1340" s="25">
        <v>0.56000000000000005</v>
      </c>
      <c r="F1340" s="26">
        <f>C1340*E1340</f>
        <v>4.4800000000000004</v>
      </c>
      <c r="G1340" s="26">
        <f>23.46*0.56</f>
        <v>13.137600000000003</v>
      </c>
      <c r="H1340" s="26">
        <f>C1340*G1340</f>
        <v>105.10080000000002</v>
      </c>
      <c r="I1340" s="27"/>
      <c r="J1340" s="26">
        <f>C1340*I1340</f>
        <v>0</v>
      </c>
      <c r="K1340" s="28">
        <f>5*0.56</f>
        <v>2.8000000000000003</v>
      </c>
      <c r="L1340" s="26">
        <f>C1340*K1340</f>
        <v>22.400000000000002</v>
      </c>
      <c r="M1340" s="26">
        <f>E1340+G1340+I1340+K1340</f>
        <v>16.497600000000002</v>
      </c>
      <c r="N1340" s="26">
        <f>M1340*N$2</f>
        <v>1.8147360000000001</v>
      </c>
      <c r="O1340" s="26">
        <f>M1340+N1340</f>
        <v>18.312336000000002</v>
      </c>
      <c r="P1340" s="74">
        <f>O1340/39</f>
        <v>0.46954707692307696</v>
      </c>
      <c r="Q1340" s="39">
        <f>O1340+P1340</f>
        <v>18.78188307692308</v>
      </c>
      <c r="R1340" s="39">
        <f>C1340*Q1340</f>
        <v>150.25506461538464</v>
      </c>
    </row>
    <row r="1341" spans="1:18" x14ac:dyDescent="0.25">
      <c r="A1341" s="6"/>
      <c r="B1341" s="44"/>
      <c r="C1341" s="11"/>
      <c r="D1341" s="11"/>
      <c r="E1341" s="31"/>
      <c r="P1341" s="72"/>
      <c r="Q1341" s="2"/>
      <c r="R1341" s="2"/>
    </row>
    <row r="1342" spans="1:18" x14ac:dyDescent="0.25">
      <c r="A1342" s="7" t="s">
        <v>163</v>
      </c>
      <c r="B1342" s="48" t="s">
        <v>398</v>
      </c>
      <c r="C1342" s="11">
        <v>6</v>
      </c>
      <c r="D1342" s="12" t="s">
        <v>34</v>
      </c>
      <c r="E1342" s="25">
        <v>0.24</v>
      </c>
      <c r="F1342" s="26">
        <f>C1342*E1342</f>
        <v>1.44</v>
      </c>
      <c r="G1342" s="26">
        <f>19.13*0.24</f>
        <v>4.5911999999999997</v>
      </c>
      <c r="H1342" s="26">
        <f>C1342*G1342</f>
        <v>27.547199999999997</v>
      </c>
      <c r="I1342" s="27"/>
      <c r="J1342" s="26">
        <f>C1342*I1342</f>
        <v>0</v>
      </c>
      <c r="K1342" s="28">
        <f>5*0.24</f>
        <v>1.2</v>
      </c>
      <c r="L1342" s="26">
        <f>C1342*K1342</f>
        <v>7.1999999999999993</v>
      </c>
      <c r="M1342" s="26">
        <f>E1342+G1342+I1342+K1342</f>
        <v>6.0312000000000001</v>
      </c>
      <c r="N1342" s="26">
        <f>M1342*N$2</f>
        <v>0.66343200000000002</v>
      </c>
      <c r="O1342" s="26">
        <f>M1342+N1342</f>
        <v>6.6946320000000004</v>
      </c>
      <c r="P1342" s="74">
        <f>O1342/39</f>
        <v>0.17165723076923078</v>
      </c>
      <c r="Q1342" s="39">
        <f>O1342+P1342</f>
        <v>6.8662892307692314</v>
      </c>
      <c r="R1342" s="39">
        <f>C1342*Q1342</f>
        <v>41.197735384615385</v>
      </c>
    </row>
    <row r="1343" spans="1:18" x14ac:dyDescent="0.25">
      <c r="A1343" s="6"/>
      <c r="B1343" s="44"/>
      <c r="C1343" s="11"/>
      <c r="D1343" s="11"/>
      <c r="E1343" s="31"/>
      <c r="P1343" s="72"/>
      <c r="Q1343" s="2"/>
      <c r="R1343" s="2"/>
    </row>
    <row r="1344" spans="1:18" x14ac:dyDescent="0.25">
      <c r="A1344" s="7" t="s">
        <v>164</v>
      </c>
      <c r="B1344" s="48" t="s">
        <v>399</v>
      </c>
      <c r="C1344" s="11">
        <v>2</v>
      </c>
      <c r="D1344" s="12" t="s">
        <v>34</v>
      </c>
      <c r="E1344" s="25">
        <v>0.33</v>
      </c>
      <c r="F1344" s="26">
        <f>C1344*E1344</f>
        <v>0.66</v>
      </c>
      <c r="G1344" s="26">
        <f>19.13*0.33</f>
        <v>6.3129</v>
      </c>
      <c r="H1344" s="26">
        <f>C1344*G1344</f>
        <v>12.6258</v>
      </c>
      <c r="I1344" s="27"/>
      <c r="J1344" s="26">
        <f>C1344*I1344</f>
        <v>0</v>
      </c>
      <c r="K1344" s="28">
        <f>5*0.33</f>
        <v>1.6500000000000001</v>
      </c>
      <c r="L1344" s="26">
        <f>C1344*K1344</f>
        <v>3.3000000000000003</v>
      </c>
      <c r="M1344" s="26">
        <f>E1344+G1344+I1344+K1344</f>
        <v>8.2928999999999995</v>
      </c>
      <c r="N1344" s="26">
        <f>M1344*N$2</f>
        <v>0.912219</v>
      </c>
      <c r="O1344" s="26">
        <f>M1344+N1344</f>
        <v>9.2051189999999998</v>
      </c>
      <c r="P1344" s="74">
        <f>O1344/39</f>
        <v>0.2360286923076923</v>
      </c>
      <c r="Q1344" s="39">
        <f>O1344+P1344</f>
        <v>9.4411476923076929</v>
      </c>
      <c r="R1344" s="39">
        <f>C1344*Q1344</f>
        <v>18.882295384615386</v>
      </c>
    </row>
    <row r="1345" spans="1:18" x14ac:dyDescent="0.25">
      <c r="A1345" s="6"/>
      <c r="B1345" s="44"/>
      <c r="C1345" s="11"/>
      <c r="D1345" s="11"/>
      <c r="E1345" s="31"/>
      <c r="P1345" s="72"/>
      <c r="Q1345" s="2"/>
      <c r="R1345" s="2"/>
    </row>
    <row r="1346" spans="1:18" x14ac:dyDescent="0.25">
      <c r="A1346" s="7" t="s">
        <v>165</v>
      </c>
      <c r="B1346" s="48" t="s">
        <v>400</v>
      </c>
      <c r="C1346" s="11">
        <v>13</v>
      </c>
      <c r="D1346" s="12" t="s">
        <v>34</v>
      </c>
      <c r="E1346" s="25">
        <v>0.34</v>
      </c>
      <c r="F1346" s="26">
        <f>C1346*E1346</f>
        <v>4.42</v>
      </c>
      <c r="G1346" s="26">
        <f>36.1*0.34</f>
        <v>12.274000000000001</v>
      </c>
      <c r="H1346" s="26">
        <f>C1346*G1346</f>
        <v>159.56200000000001</v>
      </c>
      <c r="I1346" s="27"/>
      <c r="J1346" s="26">
        <f>C1346*I1346</f>
        <v>0</v>
      </c>
      <c r="K1346" s="28">
        <f>5*0.34</f>
        <v>1.7000000000000002</v>
      </c>
      <c r="L1346" s="26">
        <f>C1346*K1346</f>
        <v>22.1</v>
      </c>
      <c r="M1346" s="26">
        <f>E1346+G1346+I1346+K1346</f>
        <v>14.314</v>
      </c>
      <c r="N1346" s="26">
        <f>M1346*N$2</f>
        <v>1.5745400000000001</v>
      </c>
      <c r="O1346" s="26">
        <f>M1346+N1346</f>
        <v>15.888540000000001</v>
      </c>
      <c r="P1346" s="74">
        <f>O1346/39</f>
        <v>0.40739846153846154</v>
      </c>
      <c r="Q1346" s="39">
        <f>O1346+P1346</f>
        <v>16.295938461538462</v>
      </c>
      <c r="R1346" s="39">
        <f>C1346*Q1346</f>
        <v>211.84720000000002</v>
      </c>
    </row>
    <row r="1347" spans="1:18" x14ac:dyDescent="0.25">
      <c r="A1347" s="6"/>
      <c r="B1347" s="44"/>
      <c r="C1347" s="11"/>
      <c r="D1347" s="11"/>
      <c r="E1347" s="31"/>
      <c r="P1347" s="72"/>
      <c r="Q1347" s="2"/>
      <c r="R1347" s="2"/>
    </row>
    <row r="1348" spans="1:18" x14ac:dyDescent="0.25">
      <c r="A1348" s="7" t="s">
        <v>166</v>
      </c>
      <c r="B1348" s="48" t="s">
        <v>401</v>
      </c>
      <c r="C1348" s="11">
        <v>8</v>
      </c>
      <c r="D1348" s="12" t="s">
        <v>34</v>
      </c>
      <c r="E1348" s="25">
        <v>0.33</v>
      </c>
      <c r="F1348" s="26">
        <f>C1348*E1348</f>
        <v>2.64</v>
      </c>
      <c r="G1348" s="26">
        <f>+(36.1+23.46)*0.33</f>
        <v>19.654800000000002</v>
      </c>
      <c r="H1348" s="26">
        <f>C1348*G1348</f>
        <v>157.23840000000001</v>
      </c>
      <c r="I1348" s="27"/>
      <c r="J1348" s="26">
        <f>C1348*I1348</f>
        <v>0</v>
      </c>
      <c r="K1348" s="28">
        <f>5*0.33</f>
        <v>1.6500000000000001</v>
      </c>
      <c r="L1348" s="26">
        <f>C1348*K1348</f>
        <v>13.200000000000001</v>
      </c>
      <c r="M1348" s="26">
        <f>E1348+G1348+I1348+K1348</f>
        <v>21.634799999999998</v>
      </c>
      <c r="N1348" s="26">
        <f>M1348*N$2</f>
        <v>2.3798279999999998</v>
      </c>
      <c r="O1348" s="26">
        <f>M1348+N1348</f>
        <v>24.014627999999998</v>
      </c>
      <c r="P1348" s="74">
        <f>O1348/39</f>
        <v>0.61575969230769223</v>
      </c>
      <c r="Q1348" s="39">
        <f>O1348+P1348</f>
        <v>24.630387692307689</v>
      </c>
      <c r="R1348" s="39">
        <f>C1348*Q1348</f>
        <v>197.04310153846151</v>
      </c>
    </row>
    <row r="1349" spans="1:18" x14ac:dyDescent="0.25">
      <c r="A1349" s="6"/>
      <c r="B1349" s="44"/>
      <c r="C1349" s="11"/>
      <c r="D1349" s="11"/>
      <c r="E1349" s="31"/>
      <c r="P1349" s="72"/>
      <c r="Q1349" s="2"/>
      <c r="R1349" s="2"/>
    </row>
    <row r="1350" spans="1:18" ht="30" x14ac:dyDescent="0.25">
      <c r="A1350" s="7" t="s">
        <v>271</v>
      </c>
      <c r="B1350" s="48" t="s">
        <v>402</v>
      </c>
      <c r="C1350" s="11">
        <v>8</v>
      </c>
      <c r="D1350" s="12" t="s">
        <v>34</v>
      </c>
      <c r="E1350" s="25">
        <v>1.41</v>
      </c>
      <c r="F1350" s="26">
        <f>C1350*E1350</f>
        <v>11.28</v>
      </c>
      <c r="G1350" s="26">
        <f>+(36.1+23.46)*1.41</f>
        <v>83.979600000000005</v>
      </c>
      <c r="H1350" s="26">
        <f>C1350*G1350</f>
        <v>671.83680000000004</v>
      </c>
      <c r="I1350" s="27"/>
      <c r="J1350" s="26">
        <f>C1350*I1350</f>
        <v>0</v>
      </c>
      <c r="K1350" s="28">
        <f>5*1.41</f>
        <v>7.05</v>
      </c>
      <c r="L1350" s="26">
        <f>C1350*K1350</f>
        <v>56.4</v>
      </c>
      <c r="M1350" s="26">
        <f>E1350+G1350+I1350+K1350</f>
        <v>92.439599999999999</v>
      </c>
      <c r="N1350" s="26">
        <f>M1350*N$2</f>
        <v>10.168355999999999</v>
      </c>
      <c r="O1350" s="26">
        <f>M1350+N1350</f>
        <v>102.607956</v>
      </c>
      <c r="P1350" s="74">
        <f>O1350/39</f>
        <v>2.6309732307692308</v>
      </c>
      <c r="Q1350" s="39">
        <f>O1350+P1350</f>
        <v>105.23892923076923</v>
      </c>
      <c r="R1350" s="39">
        <f>C1350*Q1350</f>
        <v>841.91143384615384</v>
      </c>
    </row>
    <row r="1351" spans="1:18" x14ac:dyDescent="0.25">
      <c r="A1351" s="6"/>
      <c r="B1351" s="44"/>
      <c r="C1351" s="11"/>
      <c r="D1351" s="11"/>
      <c r="E1351" s="31"/>
      <c r="P1351" s="72"/>
      <c r="Q1351" s="2"/>
      <c r="R1351" s="2"/>
    </row>
    <row r="1352" spans="1:18" x14ac:dyDescent="0.25">
      <c r="A1352" s="8" t="s">
        <v>272</v>
      </c>
      <c r="B1352" s="49" t="s">
        <v>403</v>
      </c>
      <c r="C1352" s="13">
        <v>8</v>
      </c>
      <c r="D1352" s="14" t="s">
        <v>34</v>
      </c>
      <c r="E1352" s="25">
        <v>0.15</v>
      </c>
      <c r="F1352" s="26">
        <f>C1352*E1352</f>
        <v>1.2</v>
      </c>
      <c r="G1352" s="26">
        <f>+(36.1+23.46)*0.15</f>
        <v>8.9339999999999993</v>
      </c>
      <c r="H1352" s="26">
        <f>C1352*G1352</f>
        <v>71.471999999999994</v>
      </c>
      <c r="I1352" s="27"/>
      <c r="J1352" s="26">
        <f>C1352*I1352</f>
        <v>0</v>
      </c>
      <c r="K1352" s="28">
        <f>5*0.15</f>
        <v>0.75</v>
      </c>
      <c r="L1352" s="26">
        <f>C1352*K1352</f>
        <v>6</v>
      </c>
      <c r="M1352" s="26">
        <f>E1352+G1352+I1352+K1352</f>
        <v>9.8339999999999996</v>
      </c>
      <c r="N1352" s="26">
        <f>M1352*N$2</f>
        <v>1.0817399999999999</v>
      </c>
      <c r="O1352" s="26">
        <f>M1352+N1352</f>
        <v>10.91574</v>
      </c>
      <c r="P1352" s="74">
        <f>O1352/39</f>
        <v>0.27989076923076922</v>
      </c>
      <c r="Q1352" s="39">
        <f>O1352+P1352</f>
        <v>11.195630769230769</v>
      </c>
      <c r="R1352" s="39">
        <f>C1352*Q1352</f>
        <v>89.565046153846154</v>
      </c>
    </row>
    <row r="1353" spans="1:18" x14ac:dyDescent="0.25">
      <c r="A1353" s="6"/>
      <c r="B1353" s="44"/>
      <c r="C1353" s="11"/>
      <c r="D1353" s="11"/>
      <c r="E1353" s="31"/>
      <c r="P1353" s="72"/>
      <c r="Q1353" s="2"/>
      <c r="R1353" s="2"/>
    </row>
    <row r="1354" spans="1:18" x14ac:dyDescent="0.25">
      <c r="A1354" s="6"/>
      <c r="B1354" s="46" t="s">
        <v>404</v>
      </c>
      <c r="C1354" s="11"/>
      <c r="D1354" s="11"/>
      <c r="E1354" s="31"/>
      <c r="P1354" s="72"/>
      <c r="Q1354" s="2"/>
      <c r="R1354" s="4"/>
    </row>
    <row r="1355" spans="1:18" x14ac:dyDescent="0.25">
      <c r="A1355" s="9"/>
      <c r="B1355" s="47"/>
      <c r="C1355" s="13"/>
      <c r="D1355" s="13"/>
      <c r="E1355" s="31"/>
      <c r="P1355" s="72"/>
      <c r="Q1355" s="2"/>
      <c r="R1355" s="2"/>
    </row>
    <row r="1356" spans="1:18" x14ac:dyDescent="0.25">
      <c r="A1356" s="6"/>
      <c r="B1356" s="44"/>
      <c r="C1356" s="11"/>
      <c r="D1356" s="11"/>
      <c r="E1356" s="31"/>
      <c r="P1356" s="72"/>
      <c r="Q1356" s="2"/>
      <c r="R1356" s="2"/>
    </row>
    <row r="1357" spans="1:18" ht="105" x14ac:dyDescent="0.25">
      <c r="A1357" s="6"/>
      <c r="B1357" s="45" t="s">
        <v>405</v>
      </c>
      <c r="C1357" s="11"/>
      <c r="D1357" s="11"/>
      <c r="E1357" s="31"/>
      <c r="P1357" s="72"/>
      <c r="Q1357" s="2"/>
      <c r="R1357" s="2"/>
    </row>
    <row r="1358" spans="1:18" x14ac:dyDescent="0.25">
      <c r="A1358" s="6"/>
      <c r="B1358" s="45"/>
      <c r="C1358" s="11"/>
      <c r="D1358" s="11"/>
      <c r="E1358" s="31"/>
      <c r="P1358" s="72"/>
      <c r="Q1358" s="2"/>
      <c r="R1358" s="2"/>
    </row>
    <row r="1359" spans="1:18" x14ac:dyDescent="0.25">
      <c r="A1359" s="6"/>
      <c r="B1359" s="45" t="s">
        <v>142</v>
      </c>
      <c r="C1359" s="11"/>
      <c r="D1359" s="11"/>
      <c r="E1359" s="31"/>
      <c r="P1359" s="72"/>
      <c r="Q1359" s="2"/>
      <c r="R1359" s="2"/>
    </row>
    <row r="1360" spans="1:18" x14ac:dyDescent="0.25">
      <c r="A1360" s="6"/>
      <c r="B1360" s="44"/>
      <c r="C1360" s="11"/>
      <c r="D1360" s="11"/>
      <c r="E1360" s="31"/>
      <c r="P1360" s="72"/>
      <c r="Q1360" s="2"/>
      <c r="R1360" s="2"/>
    </row>
    <row r="1361" spans="1:18" x14ac:dyDescent="0.25">
      <c r="A1361" s="7" t="s">
        <v>15</v>
      </c>
      <c r="B1361" s="48" t="s">
        <v>406</v>
      </c>
      <c r="C1361" s="11">
        <v>3020</v>
      </c>
      <c r="D1361" s="12" t="s">
        <v>119</v>
      </c>
      <c r="E1361" s="25">
        <v>1</v>
      </c>
      <c r="F1361" s="26">
        <f>C1361*E1361</f>
        <v>3020</v>
      </c>
      <c r="G1361" s="26">
        <v>1.62</v>
      </c>
      <c r="H1361" s="26">
        <f>C1361*G1361</f>
        <v>4892.4000000000005</v>
      </c>
      <c r="I1361" s="27"/>
      <c r="J1361" s="26">
        <f>C1361*I1361</f>
        <v>0</v>
      </c>
      <c r="K1361" s="28">
        <v>5</v>
      </c>
      <c r="L1361" s="26">
        <f>C1361*K1361</f>
        <v>15100</v>
      </c>
      <c r="M1361" s="26">
        <f>E1361+G1361+I1361+K1361</f>
        <v>7.62</v>
      </c>
      <c r="N1361" s="26">
        <f>M1361*N$2</f>
        <v>0.83820000000000006</v>
      </c>
      <c r="O1361" s="26">
        <f>M1361+N1361</f>
        <v>8.4581999999999997</v>
      </c>
      <c r="P1361" s="74">
        <f>O1361/39</f>
        <v>0.21687692307692308</v>
      </c>
      <c r="Q1361" s="39">
        <f>O1361+P1361</f>
        <v>8.6750769230769222</v>
      </c>
      <c r="R1361" s="39">
        <f>C1361*Q1361</f>
        <v>26198.732307692306</v>
      </c>
    </row>
    <row r="1362" spans="1:18" x14ac:dyDescent="0.25">
      <c r="A1362" s="6"/>
      <c r="B1362" s="44"/>
      <c r="C1362" s="11"/>
      <c r="D1362" s="11"/>
      <c r="E1362" s="31"/>
      <c r="P1362" s="72"/>
      <c r="Q1362" s="2"/>
      <c r="R1362" s="2"/>
    </row>
    <row r="1363" spans="1:18" ht="120" x14ac:dyDescent="0.25">
      <c r="A1363" s="6"/>
      <c r="B1363" s="45" t="s">
        <v>407</v>
      </c>
      <c r="C1363" s="11"/>
      <c r="D1363" s="11"/>
      <c r="E1363" s="31"/>
      <c r="P1363" s="72"/>
      <c r="Q1363" s="2"/>
      <c r="R1363" s="2"/>
    </row>
    <row r="1364" spans="1:18" x14ac:dyDescent="0.25">
      <c r="A1364" s="6"/>
      <c r="B1364" s="45"/>
      <c r="C1364" s="11"/>
      <c r="D1364" s="11"/>
      <c r="E1364" s="31"/>
      <c r="P1364" s="72"/>
      <c r="Q1364" s="2"/>
      <c r="R1364" s="2"/>
    </row>
    <row r="1365" spans="1:18" x14ac:dyDescent="0.25">
      <c r="A1365" s="6"/>
      <c r="B1365" s="45" t="s">
        <v>142</v>
      </c>
      <c r="C1365" s="11"/>
      <c r="D1365" s="11"/>
      <c r="E1365" s="31"/>
      <c r="P1365" s="72"/>
      <c r="Q1365" s="2"/>
      <c r="R1365" s="2"/>
    </row>
    <row r="1366" spans="1:18" x14ac:dyDescent="0.25">
      <c r="A1366" s="6"/>
      <c r="B1366" s="44"/>
      <c r="C1366" s="11"/>
      <c r="D1366" s="11"/>
      <c r="E1366" s="31"/>
      <c r="P1366" s="72"/>
      <c r="Q1366" s="2"/>
      <c r="R1366" s="2"/>
    </row>
    <row r="1367" spans="1:18" x14ac:dyDescent="0.25">
      <c r="A1367" s="7" t="s">
        <v>16</v>
      </c>
      <c r="B1367" s="48" t="s">
        <v>406</v>
      </c>
      <c r="C1367" s="11">
        <v>274</v>
      </c>
      <c r="D1367" s="12" t="s">
        <v>119</v>
      </c>
      <c r="E1367" s="25">
        <v>1</v>
      </c>
      <c r="F1367" s="26">
        <f>C1367*E1367</f>
        <v>274</v>
      </c>
      <c r="G1367" s="26">
        <v>1.62</v>
      </c>
      <c r="H1367" s="26">
        <f>C1367*G1367</f>
        <v>443.88000000000005</v>
      </c>
      <c r="I1367" s="27"/>
      <c r="J1367" s="26">
        <f>C1367*I1367</f>
        <v>0</v>
      </c>
      <c r="K1367" s="28">
        <v>5</v>
      </c>
      <c r="L1367" s="26">
        <f>C1367*K1367</f>
        <v>1370</v>
      </c>
      <c r="M1367" s="26">
        <f>E1367+G1367+I1367+K1367</f>
        <v>7.62</v>
      </c>
      <c r="N1367" s="26">
        <f>M1367*N$2</f>
        <v>0.83820000000000006</v>
      </c>
      <c r="O1367" s="26">
        <f>M1367+N1367</f>
        <v>8.4581999999999997</v>
      </c>
      <c r="P1367" s="74">
        <f>O1367/39</f>
        <v>0.21687692307692308</v>
      </c>
      <c r="Q1367" s="39">
        <f>O1367+P1367</f>
        <v>8.6750769230769222</v>
      </c>
      <c r="R1367" s="39">
        <f>C1367*Q1367</f>
        <v>2376.9710769230769</v>
      </c>
    </row>
    <row r="1368" spans="1:18" x14ac:dyDescent="0.25">
      <c r="A1368" s="6"/>
      <c r="B1368" s="44"/>
      <c r="C1368" s="11"/>
      <c r="D1368" s="11"/>
      <c r="E1368" s="31"/>
      <c r="P1368" s="72"/>
      <c r="Q1368" s="2"/>
      <c r="R1368" s="2"/>
    </row>
    <row r="1369" spans="1:18" ht="90" x14ac:dyDescent="0.25">
      <c r="A1369" s="6"/>
      <c r="B1369" s="45" t="s">
        <v>408</v>
      </c>
      <c r="C1369" s="11"/>
      <c r="D1369" s="11"/>
      <c r="E1369" s="31"/>
      <c r="P1369" s="72"/>
      <c r="Q1369" s="2"/>
      <c r="R1369" s="2"/>
    </row>
    <row r="1370" spans="1:18" x14ac:dyDescent="0.25">
      <c r="A1370" s="6"/>
      <c r="B1370" s="45"/>
      <c r="C1370" s="11"/>
      <c r="D1370" s="11"/>
      <c r="E1370" s="31"/>
      <c r="P1370" s="72"/>
      <c r="Q1370" s="2"/>
      <c r="R1370" s="2"/>
    </row>
    <row r="1371" spans="1:18" x14ac:dyDescent="0.25">
      <c r="A1371" s="6"/>
      <c r="B1371" s="45" t="s">
        <v>142</v>
      </c>
      <c r="C1371" s="11"/>
      <c r="D1371" s="11"/>
      <c r="E1371" s="31"/>
      <c r="P1371" s="72"/>
      <c r="Q1371" s="2"/>
      <c r="R1371" s="2"/>
    </row>
    <row r="1372" spans="1:18" x14ac:dyDescent="0.25">
      <c r="A1372" s="6"/>
      <c r="B1372" s="44"/>
      <c r="C1372" s="11"/>
      <c r="D1372" s="11"/>
      <c r="E1372" s="31"/>
      <c r="P1372" s="72"/>
      <c r="Q1372" s="2"/>
      <c r="R1372" s="2"/>
    </row>
    <row r="1373" spans="1:18" x14ac:dyDescent="0.25">
      <c r="A1373" s="8" t="s">
        <v>17</v>
      </c>
      <c r="B1373" s="49" t="s">
        <v>409</v>
      </c>
      <c r="C1373" s="13">
        <v>75</v>
      </c>
      <c r="D1373" s="14" t="s">
        <v>119</v>
      </c>
      <c r="E1373" s="25">
        <v>1</v>
      </c>
      <c r="F1373" s="26">
        <f>C1373*E1373</f>
        <v>75</v>
      </c>
      <c r="G1373" s="26">
        <v>4.55</v>
      </c>
      <c r="H1373" s="26">
        <f>C1373*G1373</f>
        <v>341.25</v>
      </c>
      <c r="I1373" s="27"/>
      <c r="J1373" s="26">
        <f>C1373*I1373</f>
        <v>0</v>
      </c>
      <c r="K1373" s="28">
        <v>15</v>
      </c>
      <c r="L1373" s="26">
        <f>C1373*K1373</f>
        <v>1125</v>
      </c>
      <c r="M1373" s="26">
        <f>E1373+G1373+I1373+K1373</f>
        <v>20.55</v>
      </c>
      <c r="N1373" s="26">
        <f>M1373*N$2</f>
        <v>2.2605</v>
      </c>
      <c r="O1373" s="26">
        <f>M1373+N1373</f>
        <v>22.810500000000001</v>
      </c>
      <c r="P1373" s="74">
        <f>O1373/39</f>
        <v>0.58488461538461545</v>
      </c>
      <c r="Q1373" s="39">
        <f>O1373+P1373</f>
        <v>23.395384615384618</v>
      </c>
      <c r="R1373" s="39">
        <f>C1373*Q1373</f>
        <v>1754.6538461538464</v>
      </c>
    </row>
    <row r="1374" spans="1:18" x14ac:dyDescent="0.25">
      <c r="A1374" s="6"/>
      <c r="B1374" s="44"/>
      <c r="C1374" s="11"/>
      <c r="D1374" s="11"/>
      <c r="E1374" s="31"/>
      <c r="P1374" s="72"/>
      <c r="Q1374" s="2"/>
      <c r="R1374" s="2"/>
    </row>
    <row r="1375" spans="1:18" x14ac:dyDescent="0.25">
      <c r="A1375" s="6"/>
      <c r="B1375" s="46" t="s">
        <v>410</v>
      </c>
      <c r="C1375" s="11"/>
      <c r="D1375" s="11"/>
      <c r="E1375" s="31"/>
      <c r="P1375" s="72"/>
      <c r="Q1375" s="2"/>
      <c r="R1375" s="4"/>
    </row>
    <row r="1376" spans="1:18" x14ac:dyDescent="0.25">
      <c r="A1376" s="9"/>
      <c r="B1376" s="47"/>
      <c r="C1376" s="13"/>
      <c r="D1376" s="13"/>
      <c r="E1376" s="31"/>
      <c r="P1376" s="72"/>
      <c r="Q1376" s="2"/>
      <c r="R1376" s="2"/>
    </row>
    <row r="1377" spans="1:18" x14ac:dyDescent="0.25">
      <c r="A1377" s="6"/>
      <c r="B1377" s="44"/>
      <c r="C1377" s="11"/>
      <c r="D1377" s="11"/>
      <c r="E1377" s="31"/>
      <c r="P1377" s="72"/>
      <c r="Q1377" s="2"/>
      <c r="R1377" s="2"/>
    </row>
    <row r="1378" spans="1:18" ht="75" x14ac:dyDescent="0.25">
      <c r="A1378" s="6"/>
      <c r="B1378" s="45" t="s">
        <v>411</v>
      </c>
      <c r="C1378" s="11"/>
      <c r="D1378" s="11"/>
      <c r="E1378" s="31"/>
      <c r="P1378" s="72"/>
      <c r="Q1378" s="2"/>
      <c r="R1378" s="2"/>
    </row>
    <row r="1379" spans="1:18" x14ac:dyDescent="0.25">
      <c r="A1379" s="6"/>
      <c r="B1379" s="45"/>
      <c r="C1379" s="11"/>
      <c r="D1379" s="11"/>
      <c r="E1379" s="31"/>
      <c r="P1379" s="72"/>
      <c r="Q1379" s="2"/>
      <c r="R1379" s="2"/>
    </row>
    <row r="1380" spans="1:18" x14ac:dyDescent="0.25">
      <c r="A1380" s="6"/>
      <c r="B1380" s="45" t="s">
        <v>142</v>
      </c>
      <c r="C1380" s="11"/>
      <c r="D1380" s="11"/>
      <c r="E1380" s="31"/>
      <c r="P1380" s="72"/>
      <c r="Q1380" s="2"/>
      <c r="R1380" s="2"/>
    </row>
    <row r="1381" spans="1:18" x14ac:dyDescent="0.25">
      <c r="A1381" s="6"/>
      <c r="B1381" s="44"/>
      <c r="C1381" s="11"/>
      <c r="D1381" s="11"/>
      <c r="E1381" s="31"/>
      <c r="P1381" s="72"/>
      <c r="Q1381" s="2"/>
      <c r="R1381" s="2"/>
    </row>
    <row r="1382" spans="1:18" x14ac:dyDescent="0.25">
      <c r="A1382" s="8" t="s">
        <v>9</v>
      </c>
      <c r="B1382" s="49" t="s">
        <v>409</v>
      </c>
      <c r="C1382" s="13">
        <v>75</v>
      </c>
      <c r="D1382" s="14" t="s">
        <v>119</v>
      </c>
      <c r="E1382" s="25">
        <v>1</v>
      </c>
      <c r="F1382" s="26">
        <f>C1382*E1382</f>
        <v>75</v>
      </c>
      <c r="G1382" s="26">
        <v>1.62</v>
      </c>
      <c r="H1382" s="26">
        <f>C1382*G1382</f>
        <v>121.50000000000001</v>
      </c>
      <c r="I1382" s="27"/>
      <c r="J1382" s="26">
        <f>C1382*I1382</f>
        <v>0</v>
      </c>
      <c r="K1382" s="28">
        <v>15</v>
      </c>
      <c r="L1382" s="26">
        <f>C1382*K1382</f>
        <v>1125</v>
      </c>
      <c r="M1382" s="26">
        <f>E1382+G1382+I1382+K1382</f>
        <v>17.62</v>
      </c>
      <c r="N1382" s="26">
        <f>M1382*N$2</f>
        <v>1.9382000000000001</v>
      </c>
      <c r="O1382" s="26">
        <f>M1382+N1382</f>
        <v>19.558199999999999</v>
      </c>
      <c r="P1382" s="74">
        <f>O1382/39</f>
        <v>0.50149230769230768</v>
      </c>
      <c r="Q1382" s="39">
        <f>O1382+P1382</f>
        <v>20.059692307692305</v>
      </c>
      <c r="R1382" s="39">
        <f>C1382*Q1382</f>
        <v>1504.476923076923</v>
      </c>
    </row>
    <row r="1383" spans="1:18" x14ac:dyDescent="0.25">
      <c r="A1383" s="6"/>
      <c r="B1383" s="44"/>
      <c r="C1383" s="11"/>
      <c r="D1383" s="11"/>
      <c r="E1383" s="31"/>
      <c r="P1383" s="72"/>
      <c r="Q1383" s="2"/>
      <c r="R1383" s="2"/>
    </row>
    <row r="1384" spans="1:18" x14ac:dyDescent="0.25">
      <c r="A1384" s="6"/>
      <c r="B1384" s="46" t="s">
        <v>412</v>
      </c>
      <c r="C1384" s="11"/>
      <c r="D1384" s="11"/>
      <c r="E1384" s="31"/>
      <c r="P1384" s="72"/>
      <c r="Q1384" s="2"/>
      <c r="R1384" s="4"/>
    </row>
    <row r="1385" spans="1:18" x14ac:dyDescent="0.25">
      <c r="A1385" s="9"/>
      <c r="B1385" s="47"/>
      <c r="C1385" s="13"/>
      <c r="D1385" s="13"/>
      <c r="E1385" s="31"/>
      <c r="P1385" s="72"/>
      <c r="Q1385" s="2"/>
      <c r="R1385" s="2"/>
    </row>
    <row r="1386" spans="1:18" x14ac:dyDescent="0.25">
      <c r="A1386" s="6"/>
      <c r="B1386" s="44"/>
      <c r="C1386" s="11"/>
      <c r="D1386" s="11"/>
      <c r="E1386" s="31"/>
      <c r="P1386" s="72"/>
      <c r="Q1386" s="2"/>
      <c r="R1386" s="2"/>
    </row>
    <row r="1387" spans="1:18" ht="30" x14ac:dyDescent="0.25">
      <c r="A1387" s="6"/>
      <c r="B1387" s="45" t="s">
        <v>802</v>
      </c>
      <c r="C1387" s="11"/>
      <c r="D1387" s="11"/>
      <c r="E1387" s="31"/>
      <c r="P1387" s="72"/>
      <c r="Q1387" s="2"/>
      <c r="R1387" s="2"/>
    </row>
    <row r="1388" spans="1:18" x14ac:dyDescent="0.25">
      <c r="A1388" s="6"/>
      <c r="B1388" s="44"/>
      <c r="C1388" s="11"/>
      <c r="D1388" s="11"/>
      <c r="E1388" s="31"/>
      <c r="P1388" s="72"/>
      <c r="Q1388" s="2"/>
      <c r="R1388" s="2"/>
    </row>
    <row r="1389" spans="1:18" x14ac:dyDescent="0.25">
      <c r="A1389" s="6"/>
      <c r="B1389" s="45" t="s">
        <v>181</v>
      </c>
      <c r="C1389" s="11"/>
      <c r="D1389" s="11"/>
      <c r="E1389" s="31"/>
      <c r="P1389" s="72"/>
      <c r="Q1389" s="2"/>
      <c r="R1389" s="2"/>
    </row>
    <row r="1390" spans="1:18" x14ac:dyDescent="0.25">
      <c r="A1390" s="6"/>
      <c r="B1390" s="45"/>
      <c r="C1390" s="11"/>
      <c r="D1390" s="11"/>
      <c r="E1390" s="31"/>
      <c r="P1390" s="72"/>
      <c r="Q1390" s="2"/>
      <c r="R1390" s="2"/>
    </row>
    <row r="1391" spans="1:18" x14ac:dyDescent="0.25">
      <c r="A1391" s="6"/>
      <c r="B1391" s="45" t="s">
        <v>5</v>
      </c>
      <c r="C1391" s="11"/>
      <c r="D1391" s="11"/>
      <c r="E1391" s="31"/>
      <c r="P1391" s="72"/>
      <c r="Q1391" s="2"/>
      <c r="R1391" s="2"/>
    </row>
    <row r="1392" spans="1:18" x14ac:dyDescent="0.25">
      <c r="A1392" s="6"/>
      <c r="B1392" s="45"/>
      <c r="C1392" s="11"/>
      <c r="D1392" s="11"/>
      <c r="E1392" s="31"/>
      <c r="P1392" s="72"/>
      <c r="Q1392" s="2"/>
      <c r="R1392" s="2"/>
    </row>
    <row r="1393" spans="1:18" x14ac:dyDescent="0.25">
      <c r="A1393" s="6"/>
      <c r="B1393" s="45" t="s">
        <v>6</v>
      </c>
      <c r="C1393" s="11"/>
      <c r="D1393" s="11"/>
      <c r="E1393" s="31"/>
      <c r="P1393" s="72"/>
      <c r="Q1393" s="2"/>
      <c r="R1393" s="2"/>
    </row>
    <row r="1394" spans="1:18" x14ac:dyDescent="0.25">
      <c r="A1394" s="6"/>
      <c r="B1394" s="45"/>
      <c r="C1394" s="11"/>
      <c r="D1394" s="11"/>
      <c r="E1394" s="31"/>
      <c r="P1394" s="72"/>
      <c r="Q1394" s="2"/>
      <c r="R1394" s="2"/>
    </row>
    <row r="1395" spans="1:18" x14ac:dyDescent="0.25">
      <c r="A1395" s="6"/>
      <c r="B1395" s="45" t="s">
        <v>7</v>
      </c>
      <c r="C1395" s="11"/>
      <c r="D1395" s="11"/>
      <c r="E1395" s="31"/>
      <c r="P1395" s="72"/>
      <c r="Q1395" s="2"/>
      <c r="R1395" s="2"/>
    </row>
    <row r="1396" spans="1:18" x14ac:dyDescent="0.25">
      <c r="A1396" s="6"/>
      <c r="B1396" s="44"/>
      <c r="C1396" s="11"/>
      <c r="D1396" s="11"/>
      <c r="E1396" s="31"/>
      <c r="P1396" s="72"/>
      <c r="Q1396" s="2"/>
      <c r="R1396" s="2"/>
    </row>
    <row r="1397" spans="1:18" s="19" customFormat="1" ht="60" x14ac:dyDescent="0.25">
      <c r="A1397" s="7" t="s">
        <v>9</v>
      </c>
      <c r="B1397" s="53" t="s">
        <v>8</v>
      </c>
      <c r="C1397" s="6">
        <v>1</v>
      </c>
      <c r="D1397" s="7" t="s">
        <v>10</v>
      </c>
      <c r="E1397" s="35"/>
      <c r="F1397" s="36"/>
      <c r="G1397" s="36"/>
      <c r="H1397" s="36"/>
      <c r="I1397" s="36"/>
      <c r="J1397" s="36"/>
      <c r="K1397" s="36"/>
      <c r="L1397" s="36"/>
      <c r="M1397" s="36"/>
      <c r="N1397" s="36"/>
      <c r="O1397" s="36"/>
      <c r="P1397" s="75"/>
      <c r="Q1397" s="18" t="s">
        <v>813</v>
      </c>
      <c r="R1397" s="20"/>
    </row>
    <row r="1398" spans="1:18" x14ac:dyDescent="0.25">
      <c r="A1398" s="6"/>
      <c r="B1398" s="44"/>
      <c r="C1398" s="11"/>
      <c r="D1398" s="11"/>
      <c r="E1398" s="31"/>
      <c r="P1398" s="72"/>
      <c r="Q1398" s="2"/>
      <c r="R1398" s="2"/>
    </row>
    <row r="1399" spans="1:18" x14ac:dyDescent="0.25">
      <c r="A1399" s="6"/>
      <c r="B1399" s="45" t="s">
        <v>413</v>
      </c>
      <c r="C1399" s="11"/>
      <c r="D1399" s="11"/>
      <c r="E1399" s="31"/>
      <c r="P1399" s="72"/>
      <c r="Q1399" s="2"/>
      <c r="R1399" s="2"/>
    </row>
    <row r="1400" spans="1:18" x14ac:dyDescent="0.25">
      <c r="A1400" s="6"/>
      <c r="B1400" s="45"/>
      <c r="C1400" s="11"/>
      <c r="D1400" s="11"/>
      <c r="E1400" s="31"/>
      <c r="P1400" s="72"/>
      <c r="Q1400" s="2"/>
      <c r="R1400" s="2"/>
    </row>
    <row r="1401" spans="1:18" ht="30" x14ac:dyDescent="0.25">
      <c r="A1401" s="6"/>
      <c r="B1401" s="45" t="s">
        <v>91</v>
      </c>
      <c r="C1401" s="11"/>
      <c r="D1401" s="11"/>
      <c r="E1401" s="31"/>
      <c r="P1401" s="72"/>
      <c r="Q1401" s="2"/>
      <c r="R1401" s="2"/>
    </row>
    <row r="1402" spans="1:18" x14ac:dyDescent="0.25">
      <c r="A1402" s="6"/>
      <c r="B1402" s="45"/>
      <c r="C1402" s="11"/>
      <c r="D1402" s="11"/>
      <c r="E1402" s="31"/>
      <c r="P1402" s="72"/>
      <c r="Q1402" s="2"/>
      <c r="R1402" s="2"/>
    </row>
    <row r="1403" spans="1:18" ht="30" x14ac:dyDescent="0.25">
      <c r="A1403" s="6"/>
      <c r="B1403" s="45" t="s">
        <v>414</v>
      </c>
      <c r="C1403" s="11"/>
      <c r="D1403" s="11"/>
      <c r="E1403" s="31"/>
      <c r="P1403" s="72"/>
      <c r="Q1403" s="2"/>
      <c r="R1403" s="2"/>
    </row>
    <row r="1404" spans="1:18" x14ac:dyDescent="0.25">
      <c r="A1404" s="6"/>
      <c r="B1404" s="45"/>
      <c r="C1404" s="11"/>
      <c r="D1404" s="11"/>
      <c r="E1404" s="31"/>
      <c r="P1404" s="72"/>
      <c r="Q1404" s="2"/>
      <c r="R1404" s="2"/>
    </row>
    <row r="1405" spans="1:18" ht="45" x14ac:dyDescent="0.25">
      <c r="A1405" s="6"/>
      <c r="B1405" s="45" t="s">
        <v>415</v>
      </c>
      <c r="C1405" s="11"/>
      <c r="D1405" s="11"/>
      <c r="E1405" s="31"/>
      <c r="P1405" s="72"/>
      <c r="Q1405" s="2"/>
      <c r="R1405" s="2"/>
    </row>
    <row r="1406" spans="1:18" x14ac:dyDescent="0.25">
      <c r="A1406" s="6"/>
      <c r="B1406" s="44"/>
      <c r="C1406" s="11"/>
      <c r="D1406" s="11"/>
      <c r="E1406" s="31"/>
      <c r="P1406" s="72"/>
      <c r="Q1406" s="2"/>
      <c r="R1406" s="2"/>
    </row>
    <row r="1407" spans="1:18" ht="60" x14ac:dyDescent="0.25">
      <c r="A1407" s="8" t="s">
        <v>19</v>
      </c>
      <c r="B1407" s="49" t="s">
        <v>416</v>
      </c>
      <c r="C1407" s="13">
        <v>1</v>
      </c>
      <c r="D1407" s="14" t="s">
        <v>12</v>
      </c>
      <c r="E1407" s="33"/>
      <c r="F1407" s="34"/>
      <c r="G1407" s="34"/>
      <c r="H1407" s="34"/>
      <c r="I1407" s="34"/>
      <c r="J1407" s="34"/>
      <c r="K1407" s="34"/>
      <c r="L1407" s="34"/>
      <c r="M1407" s="34"/>
      <c r="N1407" s="34"/>
      <c r="O1407" s="34"/>
      <c r="P1407" s="73"/>
      <c r="Q1407" s="18" t="s">
        <v>817</v>
      </c>
      <c r="R1407" s="2"/>
    </row>
    <row r="1408" spans="1:18" x14ac:dyDescent="0.25">
      <c r="A1408" s="6"/>
      <c r="B1408" s="44"/>
      <c r="C1408" s="11"/>
      <c r="D1408" s="11"/>
      <c r="E1408" s="31"/>
      <c r="P1408" s="72"/>
      <c r="Q1408" s="2"/>
      <c r="R1408" s="2"/>
    </row>
    <row r="1409" spans="1:18" x14ac:dyDescent="0.25">
      <c r="A1409" s="6"/>
      <c r="B1409" s="46" t="s">
        <v>417</v>
      </c>
      <c r="C1409" s="11"/>
      <c r="D1409" s="11"/>
      <c r="E1409" s="31"/>
      <c r="P1409" s="72"/>
      <c r="Q1409" s="2"/>
      <c r="R1409" s="4"/>
    </row>
    <row r="1410" spans="1:18" x14ac:dyDescent="0.25">
      <c r="A1410" s="9"/>
      <c r="B1410" s="47"/>
      <c r="C1410" s="13"/>
      <c r="D1410" s="13"/>
      <c r="E1410" s="31"/>
      <c r="P1410" s="72"/>
      <c r="Q1410" s="2"/>
      <c r="R1410" s="2"/>
    </row>
    <row r="1411" spans="1:18" x14ac:dyDescent="0.25">
      <c r="A1411" s="6"/>
      <c r="B1411" s="44"/>
      <c r="C1411" s="11"/>
      <c r="D1411" s="11"/>
      <c r="E1411" s="31"/>
      <c r="P1411" s="72"/>
      <c r="Q1411" s="2"/>
      <c r="R1411" s="2"/>
    </row>
    <row r="1412" spans="1:18" x14ac:dyDescent="0.25">
      <c r="A1412" s="6"/>
      <c r="B1412" s="45" t="s">
        <v>36</v>
      </c>
      <c r="C1412" s="11"/>
      <c r="D1412" s="11"/>
      <c r="E1412" s="31"/>
      <c r="P1412" s="72"/>
      <c r="Q1412" s="2"/>
      <c r="R1412" s="2"/>
    </row>
    <row r="1413" spans="1:18" x14ac:dyDescent="0.25">
      <c r="A1413" s="6"/>
      <c r="B1413" s="45"/>
      <c r="C1413" s="11"/>
      <c r="D1413" s="11"/>
      <c r="E1413" s="31"/>
      <c r="P1413" s="72"/>
      <c r="Q1413" s="2"/>
      <c r="R1413" s="2"/>
    </row>
    <row r="1414" spans="1:18" x14ac:dyDescent="0.25">
      <c r="A1414" s="6"/>
      <c r="B1414" s="45" t="s">
        <v>5</v>
      </c>
      <c r="C1414" s="11"/>
      <c r="D1414" s="11"/>
      <c r="E1414" s="31"/>
      <c r="P1414" s="72"/>
      <c r="Q1414" s="2"/>
      <c r="R1414" s="2"/>
    </row>
    <row r="1415" spans="1:18" x14ac:dyDescent="0.25">
      <c r="A1415" s="6"/>
      <c r="B1415" s="45"/>
      <c r="C1415" s="11"/>
      <c r="D1415" s="11"/>
      <c r="E1415" s="31"/>
      <c r="P1415" s="72"/>
      <c r="Q1415" s="2"/>
      <c r="R1415" s="2"/>
    </row>
    <row r="1416" spans="1:18" x14ac:dyDescent="0.25">
      <c r="A1416" s="6"/>
      <c r="B1416" s="45" t="s">
        <v>45</v>
      </c>
      <c r="C1416" s="11"/>
      <c r="D1416" s="11"/>
      <c r="E1416" s="31"/>
      <c r="P1416" s="72"/>
      <c r="Q1416" s="2"/>
      <c r="R1416" s="2"/>
    </row>
    <row r="1417" spans="1:18" x14ac:dyDescent="0.25">
      <c r="A1417" s="6"/>
      <c r="B1417" s="45"/>
      <c r="C1417" s="11"/>
      <c r="D1417" s="11"/>
      <c r="E1417" s="31"/>
      <c r="P1417" s="72"/>
      <c r="Q1417" s="2"/>
      <c r="R1417" s="2"/>
    </row>
    <row r="1418" spans="1:18" ht="60" x14ac:dyDescent="0.25">
      <c r="A1418" s="6"/>
      <c r="B1418" s="45" t="s">
        <v>197</v>
      </c>
      <c r="C1418" s="11"/>
      <c r="D1418" s="11"/>
      <c r="E1418" s="31"/>
      <c r="P1418" s="72"/>
      <c r="Q1418" s="2"/>
      <c r="R1418" s="2"/>
    </row>
    <row r="1419" spans="1:18" x14ac:dyDescent="0.25">
      <c r="A1419" s="6"/>
      <c r="B1419" s="45"/>
      <c r="C1419" s="11"/>
      <c r="D1419" s="11"/>
      <c r="E1419" s="31"/>
      <c r="P1419" s="72"/>
      <c r="Q1419" s="2"/>
      <c r="R1419" s="2"/>
    </row>
    <row r="1420" spans="1:18" ht="30" x14ac:dyDescent="0.25">
      <c r="A1420" s="6"/>
      <c r="B1420" s="45" t="s">
        <v>47</v>
      </c>
      <c r="C1420" s="11"/>
      <c r="D1420" s="11"/>
      <c r="E1420" s="31"/>
      <c r="P1420" s="72"/>
      <c r="Q1420" s="2"/>
      <c r="R1420" s="2"/>
    </row>
    <row r="1421" spans="1:18" x14ac:dyDescent="0.25">
      <c r="A1421" s="6"/>
      <c r="B1421" s="45"/>
      <c r="C1421" s="11"/>
      <c r="D1421" s="11"/>
      <c r="E1421" s="31"/>
      <c r="P1421" s="72"/>
      <c r="Q1421" s="2"/>
      <c r="R1421" s="2"/>
    </row>
    <row r="1422" spans="1:18" ht="150" x14ac:dyDescent="0.25">
      <c r="A1422" s="6"/>
      <c r="B1422" s="45" t="s">
        <v>418</v>
      </c>
      <c r="C1422" s="11"/>
      <c r="D1422" s="11"/>
      <c r="E1422" s="31"/>
      <c r="P1422" s="72"/>
      <c r="Q1422" s="2"/>
      <c r="R1422" s="2"/>
    </row>
    <row r="1423" spans="1:18" x14ac:dyDescent="0.25">
      <c r="A1423" s="6"/>
      <c r="B1423" s="45"/>
      <c r="C1423" s="11"/>
      <c r="D1423" s="11"/>
      <c r="E1423" s="31"/>
      <c r="P1423" s="72"/>
      <c r="Q1423" s="2"/>
      <c r="R1423" s="2"/>
    </row>
    <row r="1424" spans="1:18" ht="30" x14ac:dyDescent="0.25">
      <c r="A1424" s="6"/>
      <c r="B1424" s="45" t="s">
        <v>49</v>
      </c>
      <c r="C1424" s="11"/>
      <c r="D1424" s="11"/>
      <c r="E1424" s="31"/>
      <c r="P1424" s="72"/>
      <c r="Q1424" s="2"/>
      <c r="R1424" s="2"/>
    </row>
    <row r="1425" spans="1:18" x14ac:dyDescent="0.25">
      <c r="A1425" s="6"/>
      <c r="B1425" s="44"/>
      <c r="C1425" s="11"/>
      <c r="D1425" s="11"/>
      <c r="E1425" s="31"/>
      <c r="P1425" s="72"/>
      <c r="Q1425" s="2"/>
      <c r="R1425" s="2"/>
    </row>
    <row r="1426" spans="1:18" x14ac:dyDescent="0.25">
      <c r="A1426" s="7" t="s">
        <v>9</v>
      </c>
      <c r="B1426" s="48" t="s">
        <v>419</v>
      </c>
      <c r="C1426" s="11">
        <v>3</v>
      </c>
      <c r="D1426" s="12" t="s">
        <v>34</v>
      </c>
      <c r="E1426" s="25">
        <v>16.670000000000002</v>
      </c>
      <c r="F1426" s="26">
        <f>C1426*E1426</f>
        <v>50.010000000000005</v>
      </c>
      <c r="G1426" s="77">
        <v>72.760000000000005</v>
      </c>
      <c r="H1426" s="26">
        <f>C1426*G1426</f>
        <v>218.28000000000003</v>
      </c>
      <c r="I1426" s="27"/>
      <c r="J1426" s="26">
        <f>C1426*I1426</f>
        <v>0</v>
      </c>
      <c r="K1426" s="28">
        <v>10.67</v>
      </c>
      <c r="L1426" s="26">
        <f>C1426*K1426</f>
        <v>32.01</v>
      </c>
      <c r="M1426" s="26">
        <f>E1426+G1426+I1426+K1426</f>
        <v>100.10000000000001</v>
      </c>
      <c r="N1426" s="26">
        <f>M1426*N$2</f>
        <v>11.011000000000001</v>
      </c>
      <c r="O1426" s="26">
        <f>M1426+N1426</f>
        <v>111.111</v>
      </c>
      <c r="P1426" s="74">
        <f>O1426/39</f>
        <v>2.8490000000000002</v>
      </c>
      <c r="Q1426" s="39">
        <f>O1426+P1426</f>
        <v>113.96000000000001</v>
      </c>
      <c r="R1426" s="39">
        <f>C1426*Q1426</f>
        <v>341.88</v>
      </c>
    </row>
    <row r="1427" spans="1:18" x14ac:dyDescent="0.25">
      <c r="A1427" s="6"/>
      <c r="B1427" s="44"/>
      <c r="C1427" s="11"/>
      <c r="D1427" s="11"/>
      <c r="E1427" s="31"/>
      <c r="P1427" s="72"/>
      <c r="Q1427" s="2"/>
      <c r="R1427" s="2"/>
    </row>
    <row r="1428" spans="1:18" x14ac:dyDescent="0.25">
      <c r="A1428" s="7" t="s">
        <v>19</v>
      </c>
      <c r="B1428" s="48" t="s">
        <v>420</v>
      </c>
      <c r="C1428" s="11">
        <v>9</v>
      </c>
      <c r="D1428" s="12" t="s">
        <v>34</v>
      </c>
      <c r="E1428" s="25">
        <v>16.670000000000002</v>
      </c>
      <c r="F1428" s="26">
        <f>C1428*E1428</f>
        <v>150.03000000000003</v>
      </c>
      <c r="G1428" s="77">
        <v>108.56</v>
      </c>
      <c r="H1428" s="26">
        <f>C1428*G1428</f>
        <v>977.04</v>
      </c>
      <c r="I1428" s="27"/>
      <c r="J1428" s="26">
        <f>C1428*I1428</f>
        <v>0</v>
      </c>
      <c r="K1428" s="28"/>
      <c r="L1428" s="26">
        <f>C1428*K1428</f>
        <v>0</v>
      </c>
      <c r="M1428" s="26">
        <f>E1428+G1428+I1428+K1428</f>
        <v>125.23</v>
      </c>
      <c r="N1428" s="26">
        <f>M1428*N$2</f>
        <v>13.7753</v>
      </c>
      <c r="O1428" s="26">
        <f>M1428+N1428</f>
        <v>139.00530000000001</v>
      </c>
      <c r="P1428" s="74">
        <f>O1428/39</f>
        <v>3.5642384615384617</v>
      </c>
      <c r="Q1428" s="39">
        <f>O1428+P1428</f>
        <v>142.56953846153846</v>
      </c>
      <c r="R1428" s="39">
        <f>C1428*Q1428</f>
        <v>1283.1258461538462</v>
      </c>
    </row>
    <row r="1429" spans="1:18" x14ac:dyDescent="0.25">
      <c r="A1429" s="6"/>
      <c r="B1429" s="44"/>
      <c r="C1429" s="11"/>
      <c r="D1429" s="11"/>
      <c r="E1429" s="31"/>
      <c r="P1429" s="72"/>
      <c r="Q1429" s="2"/>
      <c r="R1429" s="2"/>
    </row>
    <row r="1430" spans="1:18" ht="105" x14ac:dyDescent="0.25">
      <c r="A1430" s="6"/>
      <c r="B1430" s="45" t="s">
        <v>421</v>
      </c>
      <c r="C1430" s="11"/>
      <c r="D1430" s="11"/>
      <c r="E1430" s="31"/>
      <c r="P1430" s="72"/>
      <c r="Q1430" s="2"/>
      <c r="R1430" s="2"/>
    </row>
    <row r="1431" spans="1:18" x14ac:dyDescent="0.25">
      <c r="A1431" s="6"/>
      <c r="B1431" s="45"/>
      <c r="C1431" s="11"/>
      <c r="D1431" s="11"/>
      <c r="E1431" s="31"/>
      <c r="P1431" s="72"/>
      <c r="Q1431" s="2"/>
      <c r="R1431" s="2"/>
    </row>
    <row r="1432" spans="1:18" ht="30" x14ac:dyDescent="0.25">
      <c r="A1432" s="6"/>
      <c r="B1432" s="45" t="s">
        <v>49</v>
      </c>
      <c r="C1432" s="11"/>
      <c r="D1432" s="11"/>
      <c r="E1432" s="31"/>
      <c r="P1432" s="72"/>
      <c r="Q1432" s="2"/>
      <c r="R1432" s="2"/>
    </row>
    <row r="1433" spans="1:18" x14ac:dyDescent="0.25">
      <c r="A1433" s="6"/>
      <c r="B1433" s="44"/>
      <c r="C1433" s="11"/>
      <c r="D1433" s="11"/>
      <c r="E1433" s="31"/>
      <c r="P1433" s="72"/>
      <c r="Q1433" s="2"/>
      <c r="R1433" s="2"/>
    </row>
    <row r="1434" spans="1:18" x14ac:dyDescent="0.25">
      <c r="A1434" s="7" t="s">
        <v>11</v>
      </c>
      <c r="B1434" s="48" t="s">
        <v>422</v>
      </c>
      <c r="C1434" s="11">
        <v>28</v>
      </c>
      <c r="D1434" s="12" t="s">
        <v>34</v>
      </c>
      <c r="E1434" s="25"/>
      <c r="F1434" s="26">
        <f>C1434*E1434</f>
        <v>0</v>
      </c>
      <c r="G1434" s="26"/>
      <c r="H1434" s="26">
        <f>C1434*G1434</f>
        <v>0</v>
      </c>
      <c r="I1434" s="27"/>
      <c r="J1434" s="26">
        <f>C1434*I1434</f>
        <v>0</v>
      </c>
      <c r="K1434" s="28"/>
      <c r="L1434" s="26">
        <f>C1434*K1434</f>
        <v>0</v>
      </c>
      <c r="M1434" s="26">
        <f>E1434+G1434+I1434+K1434</f>
        <v>0</v>
      </c>
      <c r="N1434" s="26">
        <f>M1434*N$2</f>
        <v>0</v>
      </c>
      <c r="O1434" s="26">
        <f>M1434+N1434</f>
        <v>0</v>
      </c>
      <c r="P1434" s="74">
        <f>O1434/39</f>
        <v>0</v>
      </c>
      <c r="Q1434" s="41" t="s">
        <v>828</v>
      </c>
      <c r="R1434" s="39"/>
    </row>
    <row r="1435" spans="1:18" x14ac:dyDescent="0.25">
      <c r="A1435" s="6"/>
      <c r="B1435" s="44"/>
      <c r="C1435" s="11"/>
      <c r="D1435" s="11"/>
      <c r="E1435" s="31"/>
      <c r="P1435" s="72"/>
      <c r="Q1435" s="2"/>
      <c r="R1435" s="2"/>
    </row>
    <row r="1436" spans="1:18" x14ac:dyDescent="0.25">
      <c r="A1436" s="7" t="s">
        <v>13</v>
      </c>
      <c r="B1436" s="48" t="s">
        <v>423</v>
      </c>
      <c r="C1436" s="11">
        <v>5</v>
      </c>
      <c r="D1436" s="12" t="s">
        <v>34</v>
      </c>
      <c r="E1436" s="25"/>
      <c r="F1436" s="26">
        <f>C1436*E1436</f>
        <v>0</v>
      </c>
      <c r="G1436" s="26"/>
      <c r="H1436" s="26">
        <f>C1436*G1436</f>
        <v>0</v>
      </c>
      <c r="I1436" s="27"/>
      <c r="J1436" s="26">
        <f>C1436*I1436</f>
        <v>0</v>
      </c>
      <c r="K1436" s="28"/>
      <c r="L1436" s="26">
        <f>C1436*K1436</f>
        <v>0</v>
      </c>
      <c r="M1436" s="26">
        <f>E1436+G1436+I1436+K1436</f>
        <v>0</v>
      </c>
      <c r="N1436" s="26">
        <f>M1436*N$2</f>
        <v>0</v>
      </c>
      <c r="O1436" s="26">
        <f>M1436+N1436</f>
        <v>0</v>
      </c>
      <c r="P1436" s="74">
        <f>O1436/39</f>
        <v>0</v>
      </c>
      <c r="Q1436" s="41" t="s">
        <v>828</v>
      </c>
      <c r="R1436" s="39"/>
    </row>
    <row r="1437" spans="1:18" x14ac:dyDescent="0.25">
      <c r="A1437" s="6"/>
      <c r="B1437" s="44"/>
      <c r="C1437" s="11"/>
      <c r="D1437" s="11"/>
      <c r="E1437" s="31"/>
      <c r="P1437" s="72"/>
      <c r="Q1437" s="2"/>
      <c r="R1437" s="2"/>
    </row>
    <row r="1438" spans="1:18" ht="60" x14ac:dyDescent="0.25">
      <c r="A1438" s="6"/>
      <c r="B1438" s="45" t="s">
        <v>424</v>
      </c>
      <c r="C1438" s="11"/>
      <c r="D1438" s="11"/>
      <c r="E1438" s="31"/>
      <c r="P1438" s="72"/>
      <c r="Q1438" s="2"/>
      <c r="R1438" s="2"/>
    </row>
    <row r="1439" spans="1:18" x14ac:dyDescent="0.25">
      <c r="A1439" s="6"/>
      <c r="B1439" s="45"/>
      <c r="C1439" s="11"/>
      <c r="D1439" s="11"/>
      <c r="E1439" s="31"/>
      <c r="P1439" s="72"/>
      <c r="Q1439" s="2"/>
      <c r="R1439" s="2"/>
    </row>
    <row r="1440" spans="1:18" ht="30" x14ac:dyDescent="0.25">
      <c r="A1440" s="6"/>
      <c r="B1440" s="45" t="s">
        <v>49</v>
      </c>
      <c r="C1440" s="11"/>
      <c r="D1440" s="11"/>
      <c r="E1440" s="31"/>
      <c r="P1440" s="72"/>
      <c r="Q1440" s="2"/>
      <c r="R1440" s="2"/>
    </row>
    <row r="1441" spans="1:18" x14ac:dyDescent="0.25">
      <c r="A1441" s="6"/>
      <c r="B1441" s="44"/>
      <c r="C1441" s="11"/>
      <c r="D1441" s="11"/>
      <c r="E1441" s="31"/>
      <c r="P1441" s="72"/>
      <c r="Q1441" s="2"/>
      <c r="R1441" s="2"/>
    </row>
    <row r="1442" spans="1:18" x14ac:dyDescent="0.25">
      <c r="A1442" s="7" t="s">
        <v>14</v>
      </c>
      <c r="B1442" s="48" t="s">
        <v>425</v>
      </c>
      <c r="C1442" s="11">
        <v>10</v>
      </c>
      <c r="D1442" s="12" t="s">
        <v>34</v>
      </c>
      <c r="E1442" s="25"/>
      <c r="F1442" s="26">
        <f>C1442*E1442</f>
        <v>0</v>
      </c>
      <c r="G1442" s="26"/>
      <c r="H1442" s="26">
        <f>C1442*G1442</f>
        <v>0</v>
      </c>
      <c r="I1442" s="27"/>
      <c r="J1442" s="26">
        <f>C1442*I1442</f>
        <v>0</v>
      </c>
      <c r="K1442" s="28"/>
      <c r="L1442" s="26">
        <f>C1442*K1442</f>
        <v>0</v>
      </c>
      <c r="M1442" s="26">
        <f>E1442+G1442+I1442+K1442</f>
        <v>0</v>
      </c>
      <c r="N1442" s="26">
        <f>M1442*N$2</f>
        <v>0</v>
      </c>
      <c r="O1442" s="26">
        <f>M1442+N1442</f>
        <v>0</v>
      </c>
      <c r="P1442" s="74">
        <f>O1442/39</f>
        <v>0</v>
      </c>
      <c r="Q1442" s="41" t="s">
        <v>828</v>
      </c>
      <c r="R1442" s="39"/>
    </row>
    <row r="1443" spans="1:18" x14ac:dyDescent="0.25">
      <c r="A1443" s="6"/>
      <c r="B1443" s="44"/>
      <c r="C1443" s="11"/>
      <c r="D1443" s="11"/>
      <c r="E1443" s="31"/>
      <c r="P1443" s="72"/>
      <c r="Q1443" s="2"/>
      <c r="R1443" s="2"/>
    </row>
    <row r="1444" spans="1:18" ht="30" x14ac:dyDescent="0.25">
      <c r="A1444" s="6"/>
      <c r="B1444" s="45" t="s">
        <v>426</v>
      </c>
      <c r="C1444" s="11"/>
      <c r="D1444" s="11"/>
      <c r="E1444" s="31"/>
      <c r="P1444" s="72"/>
      <c r="Q1444" s="2"/>
      <c r="R1444" s="2"/>
    </row>
    <row r="1445" spans="1:18" x14ac:dyDescent="0.25">
      <c r="A1445" s="6"/>
      <c r="B1445" s="45"/>
      <c r="C1445" s="11"/>
      <c r="D1445" s="11"/>
      <c r="E1445" s="31"/>
      <c r="P1445" s="72"/>
      <c r="Q1445" s="2"/>
      <c r="R1445" s="2"/>
    </row>
    <row r="1446" spans="1:18" ht="30" x14ac:dyDescent="0.25">
      <c r="A1446" s="6"/>
      <c r="B1446" s="45" t="s">
        <v>49</v>
      </c>
      <c r="C1446" s="11"/>
      <c r="D1446" s="11"/>
      <c r="E1446" s="31"/>
      <c r="P1446" s="72"/>
      <c r="Q1446" s="2"/>
      <c r="R1446" s="2"/>
    </row>
    <row r="1447" spans="1:18" x14ac:dyDescent="0.25">
      <c r="A1447" s="6"/>
      <c r="B1447" s="44"/>
      <c r="C1447" s="11"/>
      <c r="D1447" s="11"/>
      <c r="E1447" s="31"/>
      <c r="P1447" s="72"/>
      <c r="Q1447" s="2"/>
      <c r="R1447" s="2"/>
    </row>
    <row r="1448" spans="1:18" x14ac:dyDescent="0.25">
      <c r="A1448" s="7" t="s">
        <v>15</v>
      </c>
      <c r="B1448" s="48" t="s">
        <v>427</v>
      </c>
      <c r="C1448" s="11">
        <v>20</v>
      </c>
      <c r="D1448" s="12" t="s">
        <v>34</v>
      </c>
      <c r="E1448" s="25"/>
      <c r="F1448" s="26">
        <f>C1448*E1448</f>
        <v>0</v>
      </c>
      <c r="G1448" s="26"/>
      <c r="H1448" s="26">
        <f>C1448*G1448</f>
        <v>0</v>
      </c>
      <c r="I1448" s="27"/>
      <c r="J1448" s="26">
        <f>C1448*I1448</f>
        <v>0</v>
      </c>
      <c r="K1448" s="28"/>
      <c r="L1448" s="26">
        <f>C1448*K1448</f>
        <v>0</v>
      </c>
      <c r="M1448" s="26">
        <f>E1448+G1448+I1448+K1448</f>
        <v>0</v>
      </c>
      <c r="N1448" s="26">
        <f>M1448*N$2</f>
        <v>0</v>
      </c>
      <c r="O1448" s="26">
        <f>M1448+N1448</f>
        <v>0</v>
      </c>
      <c r="P1448" s="74">
        <f>O1448/39</f>
        <v>0</v>
      </c>
      <c r="Q1448" s="41" t="s">
        <v>828</v>
      </c>
      <c r="R1448" s="39"/>
    </row>
    <row r="1449" spans="1:18" x14ac:dyDescent="0.25">
      <c r="A1449" s="6"/>
      <c r="B1449" s="44"/>
      <c r="C1449" s="11"/>
      <c r="D1449" s="11"/>
      <c r="E1449" s="31"/>
      <c r="P1449" s="72"/>
      <c r="Q1449" s="2"/>
      <c r="R1449" s="2"/>
    </row>
    <row r="1450" spans="1:18" x14ac:dyDescent="0.25">
      <c r="A1450" s="7" t="s">
        <v>16</v>
      </c>
      <c r="B1450" s="48" t="s">
        <v>428</v>
      </c>
      <c r="C1450" s="11">
        <v>20</v>
      </c>
      <c r="D1450" s="12" t="s">
        <v>34</v>
      </c>
      <c r="E1450" s="25"/>
      <c r="F1450" s="26">
        <f>C1450*E1450</f>
        <v>0</v>
      </c>
      <c r="G1450" s="26"/>
      <c r="H1450" s="26">
        <f>C1450*G1450</f>
        <v>0</v>
      </c>
      <c r="I1450" s="27"/>
      <c r="J1450" s="26">
        <f>C1450*I1450</f>
        <v>0</v>
      </c>
      <c r="K1450" s="28"/>
      <c r="L1450" s="26">
        <f>C1450*K1450</f>
        <v>0</v>
      </c>
      <c r="M1450" s="26">
        <f>E1450+G1450+I1450+K1450</f>
        <v>0</v>
      </c>
      <c r="N1450" s="26">
        <f>M1450*N$2</f>
        <v>0</v>
      </c>
      <c r="O1450" s="26">
        <f>M1450+N1450</f>
        <v>0</v>
      </c>
      <c r="P1450" s="74">
        <f>O1450/39</f>
        <v>0</v>
      </c>
      <c r="Q1450" s="41" t="s">
        <v>828</v>
      </c>
      <c r="R1450" s="39"/>
    </row>
    <row r="1451" spans="1:18" x14ac:dyDescent="0.25">
      <c r="A1451" s="6"/>
      <c r="B1451" s="44"/>
      <c r="C1451" s="11"/>
      <c r="D1451" s="11"/>
      <c r="E1451" s="31"/>
      <c r="P1451" s="72"/>
      <c r="Q1451" s="2"/>
      <c r="R1451" s="2"/>
    </row>
    <row r="1452" spans="1:18" ht="45" x14ac:dyDescent="0.25">
      <c r="A1452" s="6"/>
      <c r="B1452" s="45" t="s">
        <v>429</v>
      </c>
      <c r="C1452" s="11"/>
      <c r="D1452" s="11"/>
      <c r="E1452" s="31"/>
      <c r="P1452" s="72"/>
      <c r="Q1452" s="2"/>
      <c r="R1452" s="2"/>
    </row>
    <row r="1453" spans="1:18" x14ac:dyDescent="0.25">
      <c r="A1453" s="6"/>
      <c r="B1453" s="45"/>
      <c r="C1453" s="11"/>
      <c r="D1453" s="11"/>
      <c r="E1453" s="31"/>
      <c r="P1453" s="72"/>
      <c r="Q1453" s="2"/>
      <c r="R1453" s="2"/>
    </row>
    <row r="1454" spans="1:18" ht="30" x14ac:dyDescent="0.25">
      <c r="A1454" s="6"/>
      <c r="B1454" s="45" t="s">
        <v>49</v>
      </c>
      <c r="C1454" s="11"/>
      <c r="D1454" s="11"/>
      <c r="E1454" s="31"/>
      <c r="P1454" s="72"/>
      <c r="Q1454" s="2"/>
      <c r="R1454" s="2"/>
    </row>
    <row r="1455" spans="1:18" x14ac:dyDescent="0.25">
      <c r="A1455" s="6"/>
      <c r="B1455" s="44"/>
      <c r="C1455" s="11"/>
      <c r="D1455" s="11"/>
      <c r="E1455" s="31"/>
      <c r="P1455" s="72"/>
      <c r="Q1455" s="2"/>
      <c r="R1455" s="2"/>
    </row>
    <row r="1456" spans="1:18" x14ac:dyDescent="0.25">
      <c r="A1456" s="8" t="s">
        <v>17</v>
      </c>
      <c r="B1456" s="49" t="s">
        <v>430</v>
      </c>
      <c r="C1456" s="13">
        <v>40</v>
      </c>
      <c r="D1456" s="14" t="s">
        <v>34</v>
      </c>
      <c r="E1456" s="25"/>
      <c r="F1456" s="26">
        <f>C1456*E1456</f>
        <v>0</v>
      </c>
      <c r="G1456" s="26"/>
      <c r="H1456" s="26">
        <f>C1456*G1456</f>
        <v>0</v>
      </c>
      <c r="I1456" s="27"/>
      <c r="J1456" s="26">
        <f>C1456*I1456</f>
        <v>0</v>
      </c>
      <c r="K1456" s="28"/>
      <c r="L1456" s="26">
        <f>C1456*K1456</f>
        <v>0</v>
      </c>
      <c r="M1456" s="26">
        <f>E1456+G1456+I1456+K1456</f>
        <v>0</v>
      </c>
      <c r="N1456" s="26">
        <f>M1456*N$2</f>
        <v>0</v>
      </c>
      <c r="O1456" s="26">
        <f>M1456+N1456</f>
        <v>0</v>
      </c>
      <c r="P1456" s="74">
        <f>O1456/39</f>
        <v>0</v>
      </c>
      <c r="Q1456" s="41" t="s">
        <v>855</v>
      </c>
      <c r="R1456" s="39"/>
    </row>
    <row r="1457" spans="1:18" x14ac:dyDescent="0.25">
      <c r="A1457" s="6"/>
      <c r="B1457" s="44"/>
      <c r="C1457" s="11"/>
      <c r="D1457" s="11"/>
      <c r="E1457" s="31"/>
      <c r="P1457" s="72"/>
      <c r="Q1457" s="2"/>
      <c r="R1457" s="2"/>
    </row>
    <row r="1458" spans="1:18" x14ac:dyDescent="0.25">
      <c r="A1458" s="6"/>
      <c r="B1458" s="46" t="s">
        <v>431</v>
      </c>
      <c r="C1458" s="11"/>
      <c r="D1458" s="11"/>
      <c r="E1458" s="31"/>
      <c r="P1458" s="72"/>
      <c r="Q1458" s="2"/>
      <c r="R1458" s="4"/>
    </row>
    <row r="1459" spans="1:18" x14ac:dyDescent="0.25">
      <c r="A1459" s="9"/>
      <c r="B1459" s="47"/>
      <c r="C1459" s="13"/>
      <c r="D1459" s="13"/>
      <c r="E1459" s="31"/>
      <c r="P1459" s="72"/>
      <c r="Q1459" s="2"/>
      <c r="R1459" s="2"/>
    </row>
    <row r="1460" spans="1:18" x14ac:dyDescent="0.25">
      <c r="A1460" s="6"/>
      <c r="B1460" s="44"/>
      <c r="C1460" s="11"/>
      <c r="D1460" s="11"/>
      <c r="E1460" s="31"/>
      <c r="P1460" s="72"/>
      <c r="Q1460" s="2"/>
      <c r="R1460" s="2"/>
    </row>
    <row r="1461" spans="1:18" ht="105" x14ac:dyDescent="0.25">
      <c r="A1461" s="6"/>
      <c r="B1461" s="45" t="s">
        <v>432</v>
      </c>
      <c r="C1461" s="11"/>
      <c r="D1461" s="11"/>
      <c r="E1461" s="31"/>
      <c r="P1461" s="72"/>
      <c r="Q1461" s="2"/>
      <c r="R1461" s="2"/>
    </row>
    <row r="1462" spans="1:18" x14ac:dyDescent="0.25">
      <c r="A1462" s="6"/>
      <c r="B1462" s="45"/>
      <c r="C1462" s="11"/>
      <c r="D1462" s="11"/>
      <c r="E1462" s="31"/>
      <c r="P1462" s="72"/>
      <c r="Q1462" s="2"/>
      <c r="R1462" s="2"/>
    </row>
    <row r="1463" spans="1:18" ht="30" x14ac:dyDescent="0.25">
      <c r="A1463" s="6"/>
      <c r="B1463" s="45" t="s">
        <v>49</v>
      </c>
      <c r="C1463" s="11"/>
      <c r="D1463" s="11"/>
      <c r="E1463" s="31"/>
      <c r="P1463" s="72"/>
      <c r="Q1463" s="2"/>
      <c r="R1463" s="2"/>
    </row>
    <row r="1464" spans="1:18" x14ac:dyDescent="0.25">
      <c r="A1464" s="6"/>
      <c r="B1464" s="44"/>
      <c r="C1464" s="11"/>
      <c r="D1464" s="11"/>
      <c r="E1464" s="31"/>
      <c r="P1464" s="72"/>
      <c r="Q1464" s="2"/>
      <c r="R1464" s="2"/>
    </row>
    <row r="1465" spans="1:18" x14ac:dyDescent="0.25">
      <c r="A1465" s="7" t="s">
        <v>9</v>
      </c>
      <c r="B1465" s="48" t="s">
        <v>199</v>
      </c>
      <c r="C1465" s="11">
        <v>1445</v>
      </c>
      <c r="D1465" s="12" t="s">
        <v>34</v>
      </c>
      <c r="E1465" s="25">
        <f>K1465/144*5</f>
        <v>0.18506944444444445</v>
      </c>
      <c r="F1465" s="26">
        <f>C1465*E1465</f>
        <v>267.42534722222223</v>
      </c>
      <c r="G1465" s="26"/>
      <c r="H1465" s="26">
        <f>C1465*G1465</f>
        <v>0</v>
      </c>
      <c r="I1465" s="40">
        <v>3.96</v>
      </c>
      <c r="J1465" s="26">
        <f>C1465*I1465</f>
        <v>5722.2</v>
      </c>
      <c r="K1465" s="28">
        <v>5.33</v>
      </c>
      <c r="L1465" s="26">
        <f>C1465*K1465</f>
        <v>7701.85</v>
      </c>
      <c r="M1465" s="26">
        <f>E1465+G1465+I1465+K1465</f>
        <v>9.4750694444444434</v>
      </c>
      <c r="N1465" s="26">
        <f>M1465*N$2</f>
        <v>1.0422576388888889</v>
      </c>
      <c r="O1465" s="26">
        <f>M1465+N1465</f>
        <v>10.517327083333333</v>
      </c>
      <c r="P1465" s="74">
        <f>O1465/39</f>
        <v>0.26967505341880343</v>
      </c>
      <c r="Q1465" s="39">
        <f>O1465+P1465</f>
        <v>10.787002136752136</v>
      </c>
      <c r="R1465" s="39">
        <f>C1465*Q1465</f>
        <v>15587.218087606836</v>
      </c>
    </row>
    <row r="1466" spans="1:18" x14ac:dyDescent="0.25">
      <c r="A1466" s="6"/>
      <c r="B1466" s="44"/>
      <c r="C1466" s="11"/>
      <c r="D1466" s="11"/>
      <c r="E1466" s="31"/>
      <c r="I1466" s="61"/>
      <c r="P1466" s="72"/>
      <c r="Q1466" s="2"/>
      <c r="R1466" s="2"/>
    </row>
    <row r="1467" spans="1:18" x14ac:dyDescent="0.25">
      <c r="A1467" s="7" t="s">
        <v>19</v>
      </c>
      <c r="B1467" s="48" t="s">
        <v>433</v>
      </c>
      <c r="C1467" s="11">
        <v>110</v>
      </c>
      <c r="D1467" s="12" t="s">
        <v>34</v>
      </c>
      <c r="E1467" s="25">
        <f>K1467/144*5</f>
        <v>1.1111111111111112</v>
      </c>
      <c r="F1467" s="26">
        <f>C1467*E1467</f>
        <v>122.22222222222223</v>
      </c>
      <c r="G1467" s="26">
        <v>3</v>
      </c>
      <c r="H1467" s="26">
        <f>C1467*G1467</f>
        <v>330</v>
      </c>
      <c r="I1467" s="40">
        <v>7.47</v>
      </c>
      <c r="J1467" s="26">
        <f>C1467*I1467</f>
        <v>821.69999999999993</v>
      </c>
      <c r="K1467" s="28">
        <v>32</v>
      </c>
      <c r="L1467" s="26">
        <f>C1467*K1467</f>
        <v>3520</v>
      </c>
      <c r="M1467" s="26">
        <f>E1467+G1467+I1467+K1467</f>
        <v>43.581111111111113</v>
      </c>
      <c r="N1467" s="26">
        <f>M1467*N$2</f>
        <v>4.7939222222222222</v>
      </c>
      <c r="O1467" s="26">
        <f>M1467+N1467</f>
        <v>48.375033333333334</v>
      </c>
      <c r="P1467" s="74">
        <f>O1467/39</f>
        <v>1.2403854700854702</v>
      </c>
      <c r="Q1467" s="39">
        <f>O1467+P1467</f>
        <v>49.615418803418805</v>
      </c>
      <c r="R1467" s="39">
        <f>C1467*Q1467</f>
        <v>5457.696068376069</v>
      </c>
    </row>
    <row r="1468" spans="1:18" x14ac:dyDescent="0.25">
      <c r="A1468" s="6"/>
      <c r="B1468" s="44"/>
      <c r="C1468" s="11"/>
      <c r="D1468" s="11"/>
      <c r="E1468" s="31"/>
      <c r="I1468" s="61"/>
      <c r="P1468" s="72"/>
      <c r="Q1468" s="2"/>
      <c r="R1468" s="2"/>
    </row>
    <row r="1469" spans="1:18" x14ac:dyDescent="0.25">
      <c r="A1469" s="7" t="s">
        <v>11</v>
      </c>
      <c r="B1469" s="48" t="s">
        <v>200</v>
      </c>
      <c r="C1469" s="11">
        <v>1071</v>
      </c>
      <c r="D1469" s="12" t="s">
        <v>34</v>
      </c>
      <c r="E1469" s="25">
        <f>K1469/144*5</f>
        <v>1.1111111111111112</v>
      </c>
      <c r="F1469" s="26">
        <f>C1469*E1469</f>
        <v>1190</v>
      </c>
      <c r="G1469" s="26">
        <v>3</v>
      </c>
      <c r="H1469" s="26">
        <f>C1469*G1469</f>
        <v>3213</v>
      </c>
      <c r="I1469" s="40">
        <v>8</v>
      </c>
      <c r="J1469" s="26">
        <f>C1469*I1469</f>
        <v>8568</v>
      </c>
      <c r="K1469" s="28">
        <v>32</v>
      </c>
      <c r="L1469" s="26">
        <f>C1469*K1469</f>
        <v>34272</v>
      </c>
      <c r="M1469" s="26">
        <f>E1469+G1469+I1469+K1469</f>
        <v>44.111111111111114</v>
      </c>
      <c r="N1469" s="26">
        <f>M1469*N$2</f>
        <v>4.8522222222222222</v>
      </c>
      <c r="O1469" s="26">
        <f>M1469+N1469</f>
        <v>48.963333333333338</v>
      </c>
      <c r="P1469" s="74">
        <f>O1469/39</f>
        <v>1.2554700854700855</v>
      </c>
      <c r="Q1469" s="39">
        <f>O1469+P1469</f>
        <v>50.218803418803425</v>
      </c>
      <c r="R1469" s="39">
        <f>C1469*Q1469</f>
        <v>53784.338461538471</v>
      </c>
    </row>
    <row r="1470" spans="1:18" x14ac:dyDescent="0.25">
      <c r="A1470" s="6"/>
      <c r="B1470" s="44"/>
      <c r="C1470" s="11"/>
      <c r="D1470" s="11"/>
      <c r="E1470" s="31"/>
      <c r="I1470" s="61"/>
      <c r="P1470" s="72"/>
      <c r="Q1470" s="2"/>
      <c r="R1470" s="2"/>
    </row>
    <row r="1471" spans="1:18" x14ac:dyDescent="0.25">
      <c r="A1471" s="7" t="s">
        <v>13</v>
      </c>
      <c r="B1471" s="48" t="s">
        <v>201</v>
      </c>
      <c r="C1471" s="11">
        <v>46</v>
      </c>
      <c r="D1471" s="12" t="s">
        <v>34</v>
      </c>
      <c r="E1471" s="25">
        <f>K1471/144*5</f>
        <v>1.1111111111111112</v>
      </c>
      <c r="F1471" s="26">
        <f>C1471*E1471</f>
        <v>51.111111111111114</v>
      </c>
      <c r="G1471" s="26">
        <v>3</v>
      </c>
      <c r="H1471" s="26">
        <f>C1471*G1471</f>
        <v>138</v>
      </c>
      <c r="I1471" s="40">
        <v>8.23</v>
      </c>
      <c r="J1471" s="26">
        <f>C1471*I1471</f>
        <v>378.58000000000004</v>
      </c>
      <c r="K1471" s="28">
        <v>32</v>
      </c>
      <c r="L1471" s="26">
        <f>C1471*K1471</f>
        <v>1472</v>
      </c>
      <c r="M1471" s="26">
        <f>E1471+G1471+I1471+K1471</f>
        <v>44.341111111111111</v>
      </c>
      <c r="N1471" s="26">
        <f>M1471*N$2</f>
        <v>4.8775222222222219</v>
      </c>
      <c r="O1471" s="26">
        <f>M1471+N1471</f>
        <v>49.218633333333329</v>
      </c>
      <c r="P1471" s="74">
        <f>O1471/39</f>
        <v>1.2620162393162393</v>
      </c>
      <c r="Q1471" s="39">
        <f>O1471+P1471</f>
        <v>50.480649572649568</v>
      </c>
      <c r="R1471" s="39">
        <f>C1471*Q1471</f>
        <v>2322.1098803418799</v>
      </c>
    </row>
    <row r="1472" spans="1:18" x14ac:dyDescent="0.25">
      <c r="A1472" s="6"/>
      <c r="B1472" s="44"/>
      <c r="C1472" s="11"/>
      <c r="D1472" s="11"/>
      <c r="E1472" s="31"/>
      <c r="P1472" s="72"/>
      <c r="Q1472" s="2"/>
      <c r="R1472" s="2"/>
    </row>
    <row r="1473" spans="1:18" x14ac:dyDescent="0.25">
      <c r="A1473" s="7" t="s">
        <v>14</v>
      </c>
      <c r="B1473" s="48" t="s">
        <v>434</v>
      </c>
      <c r="C1473" s="11">
        <v>3</v>
      </c>
      <c r="D1473" s="12" t="s">
        <v>34</v>
      </c>
      <c r="E1473" s="25">
        <v>1</v>
      </c>
      <c r="F1473" s="26">
        <f>C1473*E1473</f>
        <v>3</v>
      </c>
      <c r="G1473" s="26"/>
      <c r="H1473" s="26">
        <f>C1473*G1473</f>
        <v>0</v>
      </c>
      <c r="I1473" s="40">
        <v>6.72</v>
      </c>
      <c r="J1473" s="26">
        <f>C1473*I1473</f>
        <v>20.16</v>
      </c>
      <c r="K1473" s="28">
        <v>16</v>
      </c>
      <c r="L1473" s="26">
        <f>C1473*K1473</f>
        <v>48</v>
      </c>
      <c r="M1473" s="26">
        <f>E1473+G1473+I1473+K1473</f>
        <v>23.72</v>
      </c>
      <c r="N1473" s="26">
        <f>M1473*N$2</f>
        <v>2.6092</v>
      </c>
      <c r="O1473" s="26">
        <f>M1473+N1473</f>
        <v>26.3292</v>
      </c>
      <c r="P1473" s="74">
        <f>O1473/39</f>
        <v>0.6751076923076923</v>
      </c>
      <c r="Q1473" s="39">
        <f>O1473+P1473</f>
        <v>27.004307692307691</v>
      </c>
      <c r="R1473" s="39">
        <f>C1473*Q1473</f>
        <v>81.012923076923073</v>
      </c>
    </row>
    <row r="1474" spans="1:18" x14ac:dyDescent="0.25">
      <c r="A1474" s="6"/>
      <c r="B1474" s="44"/>
      <c r="C1474" s="11"/>
      <c r="D1474" s="11"/>
      <c r="E1474" s="31"/>
      <c r="I1474" s="61"/>
      <c r="P1474" s="72"/>
      <c r="Q1474" s="2"/>
      <c r="R1474" s="2"/>
    </row>
    <row r="1475" spans="1:18" x14ac:dyDescent="0.25">
      <c r="A1475" s="7" t="s">
        <v>15</v>
      </c>
      <c r="B1475" s="48" t="s">
        <v>202</v>
      </c>
      <c r="C1475" s="11">
        <v>106</v>
      </c>
      <c r="D1475" s="12" t="s">
        <v>34</v>
      </c>
      <c r="E1475" s="25">
        <v>1</v>
      </c>
      <c r="F1475" s="26">
        <f>C1475*E1475</f>
        <v>106</v>
      </c>
      <c r="G1475" s="26"/>
      <c r="H1475" s="26">
        <f>C1475*G1475</f>
        <v>0</v>
      </c>
      <c r="I1475" s="40">
        <v>7.5</v>
      </c>
      <c r="J1475" s="26">
        <f>C1475*I1475</f>
        <v>795</v>
      </c>
      <c r="K1475" s="28">
        <v>16</v>
      </c>
      <c r="L1475" s="26">
        <f>C1475*K1475</f>
        <v>1696</v>
      </c>
      <c r="M1475" s="26">
        <f>E1475+G1475+I1475+K1475</f>
        <v>24.5</v>
      </c>
      <c r="N1475" s="26">
        <f>M1475*N$2</f>
        <v>2.6949999999999998</v>
      </c>
      <c r="O1475" s="26">
        <f>M1475+N1475</f>
        <v>27.195</v>
      </c>
      <c r="P1475" s="74">
        <f>O1475/39</f>
        <v>0.6973076923076923</v>
      </c>
      <c r="Q1475" s="39">
        <f>O1475+P1475</f>
        <v>27.892307692307693</v>
      </c>
      <c r="R1475" s="39">
        <f>C1475*Q1475</f>
        <v>2956.5846153846155</v>
      </c>
    </row>
    <row r="1476" spans="1:18" x14ac:dyDescent="0.25">
      <c r="A1476" s="6"/>
      <c r="B1476" s="44"/>
      <c r="C1476" s="11"/>
      <c r="D1476" s="11"/>
      <c r="E1476" s="31"/>
      <c r="I1476" s="61"/>
      <c r="P1476" s="72"/>
      <c r="Q1476" s="2"/>
      <c r="R1476" s="2"/>
    </row>
    <row r="1477" spans="1:18" x14ac:dyDescent="0.25">
      <c r="A1477" s="7" t="s">
        <v>16</v>
      </c>
      <c r="B1477" s="48" t="s">
        <v>435</v>
      </c>
      <c r="C1477" s="11">
        <v>110</v>
      </c>
      <c r="D1477" s="12" t="s">
        <v>34</v>
      </c>
      <c r="E1477" s="25">
        <v>1</v>
      </c>
      <c r="F1477" s="26">
        <f>C1477*E1477</f>
        <v>110</v>
      </c>
      <c r="G1477" s="26"/>
      <c r="H1477" s="26">
        <f>C1477*G1477</f>
        <v>0</v>
      </c>
      <c r="I1477" s="40">
        <v>8.2200000000000006</v>
      </c>
      <c r="J1477" s="26">
        <f>C1477*I1477</f>
        <v>904.2</v>
      </c>
      <c r="K1477" s="28">
        <v>16</v>
      </c>
      <c r="L1477" s="26">
        <f>C1477*K1477</f>
        <v>1760</v>
      </c>
      <c r="M1477" s="26">
        <f>E1477+G1477+I1477+K1477</f>
        <v>25.22</v>
      </c>
      <c r="N1477" s="26">
        <f>M1477*N$2</f>
        <v>2.7742</v>
      </c>
      <c r="O1477" s="26">
        <f>M1477+N1477</f>
        <v>27.994199999999999</v>
      </c>
      <c r="P1477" s="74">
        <f>O1477/39</f>
        <v>0.71779999999999999</v>
      </c>
      <c r="Q1477" s="39">
        <f>O1477+P1477</f>
        <v>28.712</v>
      </c>
      <c r="R1477" s="39">
        <f>C1477*Q1477</f>
        <v>3158.32</v>
      </c>
    </row>
    <row r="1478" spans="1:18" x14ac:dyDescent="0.25">
      <c r="A1478" s="6"/>
      <c r="B1478" s="44"/>
      <c r="C1478" s="11"/>
      <c r="D1478" s="11"/>
      <c r="E1478" s="31"/>
      <c r="P1478" s="72"/>
      <c r="Q1478" s="2"/>
      <c r="R1478" s="2"/>
    </row>
    <row r="1479" spans="1:18" ht="165" x14ac:dyDescent="0.25">
      <c r="A1479" s="6"/>
      <c r="B1479" s="45" t="s">
        <v>436</v>
      </c>
      <c r="C1479" s="11"/>
      <c r="D1479" s="11"/>
      <c r="E1479" s="31"/>
      <c r="P1479" s="72"/>
      <c r="Q1479" s="2"/>
      <c r="R1479" s="2"/>
    </row>
    <row r="1480" spans="1:18" x14ac:dyDescent="0.25">
      <c r="A1480" s="6"/>
      <c r="B1480" s="45"/>
      <c r="C1480" s="11"/>
      <c r="D1480" s="11"/>
      <c r="E1480" s="31"/>
      <c r="P1480" s="72"/>
      <c r="Q1480" s="2"/>
      <c r="R1480" s="2"/>
    </row>
    <row r="1481" spans="1:18" ht="45" x14ac:dyDescent="0.25">
      <c r="A1481" s="6"/>
      <c r="B1481" s="45" t="s">
        <v>437</v>
      </c>
      <c r="C1481" s="11"/>
      <c r="D1481" s="11"/>
      <c r="E1481" s="31"/>
      <c r="P1481" s="72"/>
      <c r="Q1481" s="2"/>
      <c r="R1481" s="2"/>
    </row>
    <row r="1482" spans="1:18" x14ac:dyDescent="0.25">
      <c r="A1482" s="6"/>
      <c r="B1482" s="44"/>
      <c r="C1482" s="11"/>
      <c r="D1482" s="11"/>
      <c r="E1482" s="31"/>
      <c r="P1482" s="72"/>
      <c r="Q1482" s="2"/>
      <c r="R1482" s="2"/>
    </row>
    <row r="1483" spans="1:18" ht="30" x14ac:dyDescent="0.25">
      <c r="A1483" s="7" t="s">
        <v>17</v>
      </c>
      <c r="B1483" s="48" t="s">
        <v>438</v>
      </c>
      <c r="C1483" s="11">
        <v>3</v>
      </c>
      <c r="D1483" s="12" t="s">
        <v>12</v>
      </c>
      <c r="E1483" s="25">
        <f>K1483/144*5</f>
        <v>5</v>
      </c>
      <c r="F1483" s="26">
        <f>C1483*E1483</f>
        <v>15</v>
      </c>
      <c r="G1483" s="26">
        <v>20</v>
      </c>
      <c r="H1483" s="26">
        <f>C1483*G1483</f>
        <v>60</v>
      </c>
      <c r="I1483" s="27">
        <v>196.55</v>
      </c>
      <c r="J1483" s="26">
        <f>C1483*I1483</f>
        <v>589.65000000000009</v>
      </c>
      <c r="K1483" s="28">
        <v>144</v>
      </c>
      <c r="L1483" s="26">
        <f>C1483*K1483</f>
        <v>432</v>
      </c>
      <c r="M1483" s="26">
        <f>E1483+G1483+I1483+K1483</f>
        <v>365.55</v>
      </c>
      <c r="N1483" s="26">
        <f>M1483*N$2</f>
        <v>40.210500000000003</v>
      </c>
      <c r="O1483" s="26">
        <f>M1483+N1483</f>
        <v>405.76050000000004</v>
      </c>
      <c r="P1483" s="74">
        <f>O1483/39</f>
        <v>10.404115384615386</v>
      </c>
      <c r="Q1483" s="39">
        <f>O1483+P1483</f>
        <v>416.16461538461544</v>
      </c>
      <c r="R1483" s="39">
        <f>C1483*Q1483</f>
        <v>1248.4938461538463</v>
      </c>
    </row>
    <row r="1484" spans="1:18" x14ac:dyDescent="0.25">
      <c r="A1484" s="6"/>
      <c r="B1484" s="44"/>
      <c r="C1484" s="11"/>
      <c r="D1484" s="11"/>
      <c r="E1484" s="31"/>
      <c r="P1484" s="72"/>
      <c r="Q1484" s="2"/>
      <c r="R1484" s="2"/>
    </row>
    <row r="1485" spans="1:18" ht="45" x14ac:dyDescent="0.25">
      <c r="A1485" s="6"/>
      <c r="B1485" s="45" t="s">
        <v>439</v>
      </c>
      <c r="C1485" s="11"/>
      <c r="D1485" s="11"/>
      <c r="E1485" s="31"/>
      <c r="P1485" s="72"/>
      <c r="Q1485" s="2"/>
      <c r="R1485" s="2"/>
    </row>
    <row r="1486" spans="1:18" x14ac:dyDescent="0.25">
      <c r="A1486" s="6"/>
      <c r="B1486" s="44"/>
      <c r="C1486" s="11"/>
      <c r="D1486" s="11"/>
      <c r="E1486" s="31"/>
      <c r="P1486" s="72"/>
      <c r="Q1486" s="2"/>
      <c r="R1486" s="2"/>
    </row>
    <row r="1487" spans="1:18" ht="45" x14ac:dyDescent="0.25">
      <c r="A1487" s="7" t="s">
        <v>18</v>
      </c>
      <c r="B1487" s="48" t="s">
        <v>440</v>
      </c>
      <c r="C1487" s="11">
        <v>4</v>
      </c>
      <c r="D1487" s="12" t="s">
        <v>12</v>
      </c>
      <c r="E1487" s="25">
        <f>K1487/144*5</f>
        <v>5</v>
      </c>
      <c r="F1487" s="26">
        <f>C1487*E1487</f>
        <v>20</v>
      </c>
      <c r="G1487" s="26">
        <v>20</v>
      </c>
      <c r="H1487" s="26">
        <f>C1487*G1487</f>
        <v>80</v>
      </c>
      <c r="I1487" s="27">
        <v>185.41</v>
      </c>
      <c r="J1487" s="26">
        <f>C1487*I1487</f>
        <v>741.64</v>
      </c>
      <c r="K1487" s="28">
        <v>144</v>
      </c>
      <c r="L1487" s="26">
        <f>C1487*K1487</f>
        <v>576</v>
      </c>
      <c r="M1487" s="26">
        <f>E1487+G1487+I1487+K1487</f>
        <v>354.40999999999997</v>
      </c>
      <c r="N1487" s="26">
        <f>M1487*N$2</f>
        <v>38.985099999999996</v>
      </c>
      <c r="O1487" s="26">
        <f>M1487+N1487</f>
        <v>393.39509999999996</v>
      </c>
      <c r="P1487" s="74">
        <f>O1487/39</f>
        <v>10.087053846153845</v>
      </c>
      <c r="Q1487" s="39">
        <f>O1487+P1487</f>
        <v>403.48215384615378</v>
      </c>
      <c r="R1487" s="39">
        <f>C1487*Q1487</f>
        <v>1613.9286153846151</v>
      </c>
    </row>
    <row r="1488" spans="1:18" x14ac:dyDescent="0.25">
      <c r="A1488" s="6"/>
      <c r="B1488" s="44"/>
      <c r="C1488" s="11"/>
      <c r="D1488" s="11"/>
      <c r="E1488" s="31"/>
      <c r="P1488" s="72"/>
      <c r="Q1488" s="2"/>
      <c r="R1488" s="2"/>
    </row>
    <row r="1489" spans="1:18" ht="30" x14ac:dyDescent="0.25">
      <c r="A1489" s="7" t="s">
        <v>38</v>
      </c>
      <c r="B1489" s="48" t="s">
        <v>441</v>
      </c>
      <c r="C1489" s="11">
        <v>1</v>
      </c>
      <c r="D1489" s="12" t="s">
        <v>12</v>
      </c>
      <c r="E1489" s="25">
        <f>K1489/144*5</f>
        <v>5</v>
      </c>
      <c r="F1489" s="26">
        <f>C1489*E1489</f>
        <v>5</v>
      </c>
      <c r="G1489" s="26">
        <v>20</v>
      </c>
      <c r="H1489" s="26">
        <f>C1489*G1489</f>
        <v>20</v>
      </c>
      <c r="I1489" s="27">
        <v>186.34</v>
      </c>
      <c r="J1489" s="26">
        <f>C1489*I1489</f>
        <v>186.34</v>
      </c>
      <c r="K1489" s="28">
        <v>144</v>
      </c>
      <c r="L1489" s="26">
        <f>C1489*K1489</f>
        <v>144</v>
      </c>
      <c r="M1489" s="26">
        <f>E1489+G1489+I1489+K1489</f>
        <v>355.34000000000003</v>
      </c>
      <c r="N1489" s="26">
        <f>M1489*N$2</f>
        <v>39.087400000000002</v>
      </c>
      <c r="O1489" s="26">
        <f>M1489+N1489</f>
        <v>394.42740000000003</v>
      </c>
      <c r="P1489" s="74">
        <f>O1489/39</f>
        <v>10.113523076923078</v>
      </c>
      <c r="Q1489" s="39">
        <f>O1489+P1489</f>
        <v>404.54092307692309</v>
      </c>
      <c r="R1489" s="39">
        <f>C1489*Q1489</f>
        <v>404.54092307692309</v>
      </c>
    </row>
    <row r="1490" spans="1:18" x14ac:dyDescent="0.25">
      <c r="A1490" s="6"/>
      <c r="B1490" s="44"/>
      <c r="C1490" s="11"/>
      <c r="D1490" s="11"/>
      <c r="E1490" s="31"/>
      <c r="P1490" s="72"/>
      <c r="Q1490" s="2"/>
      <c r="R1490" s="2"/>
    </row>
    <row r="1491" spans="1:18" ht="30" x14ac:dyDescent="0.25">
      <c r="A1491" s="7" t="s">
        <v>39</v>
      </c>
      <c r="B1491" s="48" t="s">
        <v>442</v>
      </c>
      <c r="C1491" s="11">
        <v>1</v>
      </c>
      <c r="D1491" s="12" t="s">
        <v>12</v>
      </c>
      <c r="E1491" s="25">
        <f>K1491/144*5</f>
        <v>5</v>
      </c>
      <c r="F1491" s="26">
        <f>C1491*E1491</f>
        <v>5</v>
      </c>
      <c r="G1491" s="26">
        <v>20</v>
      </c>
      <c r="H1491" s="26">
        <f>C1491*G1491</f>
        <v>20</v>
      </c>
      <c r="I1491" s="27">
        <v>186.34</v>
      </c>
      <c r="J1491" s="26">
        <f>C1491*I1491</f>
        <v>186.34</v>
      </c>
      <c r="K1491" s="28">
        <v>144</v>
      </c>
      <c r="L1491" s="26">
        <f>C1491*K1491</f>
        <v>144</v>
      </c>
      <c r="M1491" s="26">
        <f>E1491+G1491+I1491+K1491</f>
        <v>355.34000000000003</v>
      </c>
      <c r="N1491" s="26">
        <f>M1491*N$2</f>
        <v>39.087400000000002</v>
      </c>
      <c r="O1491" s="26">
        <f>M1491+N1491</f>
        <v>394.42740000000003</v>
      </c>
      <c r="P1491" s="74">
        <f>O1491/39</f>
        <v>10.113523076923078</v>
      </c>
      <c r="Q1491" s="39">
        <f>O1491+P1491</f>
        <v>404.54092307692309</v>
      </c>
      <c r="R1491" s="39">
        <f>C1491*Q1491</f>
        <v>404.54092307692309</v>
      </c>
    </row>
    <row r="1492" spans="1:18" x14ac:dyDescent="0.25">
      <c r="A1492" s="6"/>
      <c r="B1492" s="44"/>
      <c r="C1492" s="11"/>
      <c r="D1492" s="11"/>
      <c r="E1492" s="31"/>
      <c r="P1492" s="72"/>
      <c r="Q1492" s="2"/>
      <c r="R1492" s="2"/>
    </row>
    <row r="1493" spans="1:18" ht="45" x14ac:dyDescent="0.25">
      <c r="A1493" s="7" t="s">
        <v>40</v>
      </c>
      <c r="B1493" s="48" t="s">
        <v>443</v>
      </c>
      <c r="C1493" s="11">
        <v>6</v>
      </c>
      <c r="D1493" s="12" t="s">
        <v>12</v>
      </c>
      <c r="E1493" s="25">
        <f>K1493/144*5</f>
        <v>5</v>
      </c>
      <c r="F1493" s="26">
        <f>C1493*E1493</f>
        <v>30</v>
      </c>
      <c r="G1493" s="26">
        <v>20</v>
      </c>
      <c r="H1493" s="26">
        <f>C1493*G1493</f>
        <v>120</v>
      </c>
      <c r="I1493" s="27">
        <v>196.55</v>
      </c>
      <c r="J1493" s="26">
        <f>C1493*I1493</f>
        <v>1179.3000000000002</v>
      </c>
      <c r="K1493" s="28">
        <v>144</v>
      </c>
      <c r="L1493" s="26">
        <f>C1493*K1493</f>
        <v>864</v>
      </c>
      <c r="M1493" s="26">
        <f>E1493+G1493+I1493+K1493</f>
        <v>365.55</v>
      </c>
      <c r="N1493" s="26">
        <f>M1493*N$2</f>
        <v>40.210500000000003</v>
      </c>
      <c r="O1493" s="26">
        <f>M1493+N1493</f>
        <v>405.76050000000004</v>
      </c>
      <c r="P1493" s="74">
        <f>O1493/39</f>
        <v>10.404115384615386</v>
      </c>
      <c r="Q1493" s="39">
        <f>O1493+P1493</f>
        <v>416.16461538461544</v>
      </c>
      <c r="R1493" s="39">
        <f>C1493*Q1493</f>
        <v>2496.9876923076927</v>
      </c>
    </row>
    <row r="1494" spans="1:18" x14ac:dyDescent="0.25">
      <c r="A1494" s="6"/>
      <c r="B1494" s="44"/>
      <c r="C1494" s="11"/>
      <c r="D1494" s="11"/>
      <c r="E1494" s="31"/>
      <c r="P1494" s="72"/>
      <c r="Q1494" s="2"/>
      <c r="R1494" s="2"/>
    </row>
    <row r="1495" spans="1:18" ht="30" x14ac:dyDescent="0.25">
      <c r="A1495" s="7" t="s">
        <v>41</v>
      </c>
      <c r="B1495" s="48" t="s">
        <v>444</v>
      </c>
      <c r="C1495" s="11">
        <v>3</v>
      </c>
      <c r="D1495" s="12" t="s">
        <v>12</v>
      </c>
      <c r="E1495" s="25">
        <f>K1495/144*5</f>
        <v>5</v>
      </c>
      <c r="F1495" s="26">
        <f>C1495*E1495</f>
        <v>15</v>
      </c>
      <c r="G1495" s="26">
        <v>20</v>
      </c>
      <c r="H1495" s="26">
        <f>C1495*G1495</f>
        <v>60</v>
      </c>
      <c r="I1495" s="27">
        <v>191.67</v>
      </c>
      <c r="J1495" s="26">
        <f>C1495*I1495</f>
        <v>575.01</v>
      </c>
      <c r="K1495" s="28">
        <v>144</v>
      </c>
      <c r="L1495" s="26">
        <f>C1495*K1495</f>
        <v>432</v>
      </c>
      <c r="M1495" s="26">
        <f>E1495+G1495+I1495+K1495</f>
        <v>360.66999999999996</v>
      </c>
      <c r="N1495" s="26">
        <f>M1495*N$2</f>
        <v>39.673699999999997</v>
      </c>
      <c r="O1495" s="26">
        <f>M1495+N1495</f>
        <v>400.34369999999996</v>
      </c>
      <c r="P1495" s="74">
        <f>O1495/39</f>
        <v>10.265223076923077</v>
      </c>
      <c r="Q1495" s="39">
        <f>O1495+P1495</f>
        <v>410.60892307692302</v>
      </c>
      <c r="R1495" s="39">
        <f>C1495*Q1495</f>
        <v>1231.8267692307691</v>
      </c>
    </row>
    <row r="1496" spans="1:18" x14ac:dyDescent="0.25">
      <c r="A1496" s="6"/>
      <c r="B1496" s="44"/>
      <c r="C1496" s="11"/>
      <c r="D1496" s="11"/>
      <c r="E1496" s="31"/>
      <c r="P1496" s="72"/>
      <c r="Q1496" s="2"/>
      <c r="R1496" s="2"/>
    </row>
    <row r="1497" spans="1:18" ht="30" x14ac:dyDescent="0.25">
      <c r="A1497" s="7" t="s">
        <v>42</v>
      </c>
      <c r="B1497" s="48" t="s">
        <v>445</v>
      </c>
      <c r="C1497" s="11">
        <v>1</v>
      </c>
      <c r="D1497" s="12" t="s">
        <v>12</v>
      </c>
      <c r="E1497" s="25">
        <f>K1497/144*5</f>
        <v>5</v>
      </c>
      <c r="F1497" s="26">
        <f>C1497*E1497</f>
        <v>5</v>
      </c>
      <c r="G1497" s="26">
        <v>20</v>
      </c>
      <c r="H1497" s="26">
        <f>C1497*G1497</f>
        <v>20</v>
      </c>
      <c r="I1497" s="27">
        <v>196.31</v>
      </c>
      <c r="J1497" s="26">
        <f>C1497*I1497</f>
        <v>196.31</v>
      </c>
      <c r="K1497" s="28">
        <v>144</v>
      </c>
      <c r="L1497" s="26">
        <f>C1497*K1497</f>
        <v>144</v>
      </c>
      <c r="M1497" s="26">
        <f>E1497+G1497+I1497+K1497</f>
        <v>365.31</v>
      </c>
      <c r="N1497" s="26">
        <f>M1497*N$2</f>
        <v>40.184100000000001</v>
      </c>
      <c r="O1497" s="26">
        <f>M1497+N1497</f>
        <v>405.4941</v>
      </c>
      <c r="P1497" s="74">
        <f>O1497/39</f>
        <v>10.397284615384615</v>
      </c>
      <c r="Q1497" s="39">
        <f>O1497+P1497</f>
        <v>415.8913846153846</v>
      </c>
      <c r="R1497" s="39">
        <f>C1497*Q1497</f>
        <v>415.8913846153846</v>
      </c>
    </row>
    <row r="1498" spans="1:18" x14ac:dyDescent="0.25">
      <c r="A1498" s="6"/>
      <c r="B1498" s="44"/>
      <c r="C1498" s="11"/>
      <c r="D1498" s="11"/>
      <c r="E1498" s="31"/>
      <c r="P1498" s="72"/>
      <c r="Q1498" s="2"/>
      <c r="R1498" s="2"/>
    </row>
    <row r="1499" spans="1:18" ht="30" x14ac:dyDescent="0.25">
      <c r="A1499" s="8" t="s">
        <v>43</v>
      </c>
      <c r="B1499" s="49" t="s">
        <v>446</v>
      </c>
      <c r="C1499" s="13">
        <v>1</v>
      </c>
      <c r="D1499" s="14" t="s">
        <v>12</v>
      </c>
      <c r="E1499" s="25">
        <f>K1499/144*5</f>
        <v>5</v>
      </c>
      <c r="F1499" s="26">
        <f>C1499*E1499</f>
        <v>5</v>
      </c>
      <c r="G1499" s="26">
        <v>20</v>
      </c>
      <c r="H1499" s="26">
        <f>C1499*G1499</f>
        <v>20</v>
      </c>
      <c r="I1499" s="27">
        <v>206.99</v>
      </c>
      <c r="J1499" s="26">
        <f>C1499*I1499</f>
        <v>206.99</v>
      </c>
      <c r="K1499" s="28">
        <v>144</v>
      </c>
      <c r="L1499" s="26">
        <f>C1499*K1499</f>
        <v>144</v>
      </c>
      <c r="M1499" s="26">
        <f>E1499+G1499+I1499+K1499</f>
        <v>375.99</v>
      </c>
      <c r="N1499" s="26">
        <f>M1499*N$2</f>
        <v>41.358899999999998</v>
      </c>
      <c r="O1499" s="26">
        <f>M1499+N1499</f>
        <v>417.34890000000001</v>
      </c>
      <c r="P1499" s="74">
        <f>O1499/39</f>
        <v>10.701253846153847</v>
      </c>
      <c r="Q1499" s="39">
        <f>O1499+P1499</f>
        <v>428.05015384615388</v>
      </c>
      <c r="R1499" s="39">
        <f>C1499*Q1499</f>
        <v>428.05015384615388</v>
      </c>
    </row>
    <row r="1500" spans="1:18" x14ac:dyDescent="0.25">
      <c r="A1500" s="6"/>
      <c r="B1500" s="44"/>
      <c r="C1500" s="11"/>
      <c r="D1500" s="11"/>
      <c r="E1500" s="31"/>
      <c r="P1500" s="72"/>
      <c r="Q1500" s="2"/>
      <c r="R1500" s="2"/>
    </row>
    <row r="1501" spans="1:18" x14ac:dyDescent="0.25">
      <c r="A1501" s="6"/>
      <c r="B1501" s="46" t="s">
        <v>447</v>
      </c>
      <c r="C1501" s="11"/>
      <c r="D1501" s="11"/>
      <c r="E1501" s="31"/>
      <c r="P1501" s="72"/>
      <c r="Q1501" s="2"/>
      <c r="R1501" s="4"/>
    </row>
    <row r="1502" spans="1:18" x14ac:dyDescent="0.25">
      <c r="A1502" s="9"/>
      <c r="B1502" s="47"/>
      <c r="C1502" s="13"/>
      <c r="D1502" s="13"/>
      <c r="E1502" s="31"/>
      <c r="P1502" s="72"/>
      <c r="Q1502" s="2"/>
      <c r="R1502" s="2"/>
    </row>
    <row r="1503" spans="1:18" x14ac:dyDescent="0.25">
      <c r="A1503" s="6"/>
      <c r="B1503" s="44"/>
      <c r="C1503" s="11"/>
      <c r="D1503" s="11"/>
      <c r="E1503" s="31"/>
      <c r="P1503" s="72"/>
      <c r="Q1503" s="2"/>
      <c r="R1503" s="2"/>
    </row>
    <row r="1504" spans="1:18" ht="45" x14ac:dyDescent="0.25">
      <c r="A1504" s="6"/>
      <c r="B1504" s="45" t="s">
        <v>448</v>
      </c>
      <c r="C1504" s="11"/>
      <c r="D1504" s="11"/>
      <c r="E1504" s="31"/>
      <c r="P1504" s="72"/>
      <c r="Q1504" s="2"/>
      <c r="R1504" s="2"/>
    </row>
    <row r="1505" spans="1:18" x14ac:dyDescent="0.25">
      <c r="A1505" s="6"/>
      <c r="B1505" s="44"/>
      <c r="C1505" s="11"/>
      <c r="D1505" s="11"/>
      <c r="E1505" s="31"/>
      <c r="P1505" s="72"/>
      <c r="Q1505" s="2"/>
      <c r="R1505" s="2"/>
    </row>
    <row r="1506" spans="1:18" ht="30" x14ac:dyDescent="0.25">
      <c r="A1506" s="7" t="s">
        <v>9</v>
      </c>
      <c r="B1506" s="48" t="s">
        <v>449</v>
      </c>
      <c r="C1506" s="11">
        <v>1</v>
      </c>
      <c r="D1506" s="12" t="s">
        <v>12</v>
      </c>
      <c r="E1506" s="25">
        <f>K1506/144*5</f>
        <v>5</v>
      </c>
      <c r="F1506" s="26">
        <f>C1506*E1506</f>
        <v>5</v>
      </c>
      <c r="G1506" s="26">
        <v>20</v>
      </c>
      <c r="H1506" s="26">
        <f>C1506*G1506</f>
        <v>20</v>
      </c>
      <c r="I1506" s="27">
        <v>195.19</v>
      </c>
      <c r="J1506" s="26">
        <f>C1506*I1506</f>
        <v>195.19</v>
      </c>
      <c r="K1506" s="28">
        <v>144</v>
      </c>
      <c r="L1506" s="26">
        <f>C1506*K1506</f>
        <v>144</v>
      </c>
      <c r="M1506" s="26">
        <f>E1506+G1506+I1506+K1506</f>
        <v>364.19</v>
      </c>
      <c r="N1506" s="26">
        <f>M1506*N$2</f>
        <v>40.060899999999997</v>
      </c>
      <c r="O1506" s="26">
        <f>M1506+N1506</f>
        <v>404.2509</v>
      </c>
      <c r="P1506" s="74">
        <f>O1506/39</f>
        <v>10.365407692307693</v>
      </c>
      <c r="Q1506" s="39">
        <f>O1506+P1506</f>
        <v>414.61630769230771</v>
      </c>
      <c r="R1506" s="39">
        <f>C1506*Q1506</f>
        <v>414.61630769230771</v>
      </c>
    </row>
    <row r="1507" spans="1:18" x14ac:dyDescent="0.25">
      <c r="A1507" s="6"/>
      <c r="B1507" s="44"/>
      <c r="C1507" s="11"/>
      <c r="D1507" s="11"/>
      <c r="E1507" s="31"/>
      <c r="P1507" s="72"/>
      <c r="Q1507" s="2"/>
      <c r="R1507" s="2"/>
    </row>
    <row r="1508" spans="1:18" ht="30" x14ac:dyDescent="0.25">
      <c r="A1508" s="7" t="s">
        <v>19</v>
      </c>
      <c r="B1508" s="48" t="s">
        <v>450</v>
      </c>
      <c r="C1508" s="11">
        <v>3</v>
      </c>
      <c r="D1508" s="12" t="s">
        <v>12</v>
      </c>
      <c r="E1508" s="25">
        <f>K1508/144*5</f>
        <v>5</v>
      </c>
      <c r="F1508" s="26">
        <f>C1508*E1508</f>
        <v>15</v>
      </c>
      <c r="G1508" s="26">
        <v>20</v>
      </c>
      <c r="H1508" s="26">
        <f>C1508*G1508</f>
        <v>60</v>
      </c>
      <c r="I1508" s="27">
        <v>196.55</v>
      </c>
      <c r="J1508" s="26">
        <f>C1508*I1508</f>
        <v>589.65000000000009</v>
      </c>
      <c r="K1508" s="28">
        <v>144</v>
      </c>
      <c r="L1508" s="26">
        <f>C1508*K1508</f>
        <v>432</v>
      </c>
      <c r="M1508" s="26">
        <f>E1508+G1508+I1508+K1508</f>
        <v>365.55</v>
      </c>
      <c r="N1508" s="26">
        <f>M1508*N$2</f>
        <v>40.210500000000003</v>
      </c>
      <c r="O1508" s="26">
        <f>M1508+N1508</f>
        <v>405.76050000000004</v>
      </c>
      <c r="P1508" s="74">
        <f>O1508/39</f>
        <v>10.404115384615386</v>
      </c>
      <c r="Q1508" s="39">
        <f>O1508+P1508</f>
        <v>416.16461538461544</v>
      </c>
      <c r="R1508" s="39">
        <f>C1508*Q1508</f>
        <v>1248.4938461538463</v>
      </c>
    </row>
    <row r="1509" spans="1:18" x14ac:dyDescent="0.25">
      <c r="A1509" s="6"/>
      <c r="B1509" s="44"/>
      <c r="C1509" s="11"/>
      <c r="D1509" s="11"/>
      <c r="E1509" s="31"/>
      <c r="P1509" s="72"/>
      <c r="Q1509" s="2"/>
      <c r="R1509" s="2"/>
    </row>
    <row r="1510" spans="1:18" ht="30" x14ac:dyDescent="0.25">
      <c r="A1510" s="7" t="s">
        <v>11</v>
      </c>
      <c r="B1510" s="48" t="s">
        <v>451</v>
      </c>
      <c r="C1510" s="11">
        <v>1</v>
      </c>
      <c r="D1510" s="12" t="s">
        <v>12</v>
      </c>
      <c r="E1510" s="25">
        <f>K1510/144*5</f>
        <v>5</v>
      </c>
      <c r="F1510" s="26">
        <f>C1510*E1510</f>
        <v>5</v>
      </c>
      <c r="G1510" s="26">
        <v>20</v>
      </c>
      <c r="H1510" s="26">
        <f>C1510*G1510</f>
        <v>20</v>
      </c>
      <c r="I1510" s="27">
        <v>200.07</v>
      </c>
      <c r="J1510" s="26">
        <f>C1510*I1510</f>
        <v>200.07</v>
      </c>
      <c r="K1510" s="28">
        <v>144</v>
      </c>
      <c r="L1510" s="26">
        <f>C1510*K1510</f>
        <v>144</v>
      </c>
      <c r="M1510" s="26">
        <f>E1510+G1510+I1510+K1510</f>
        <v>369.07</v>
      </c>
      <c r="N1510" s="26">
        <f>M1510*N$2</f>
        <v>40.597699999999996</v>
      </c>
      <c r="O1510" s="26">
        <f>M1510+N1510</f>
        <v>409.66769999999997</v>
      </c>
      <c r="P1510" s="74">
        <f>O1510/39</f>
        <v>10.504299999999999</v>
      </c>
      <c r="Q1510" s="39">
        <f>O1510+P1510</f>
        <v>420.17199999999997</v>
      </c>
      <c r="R1510" s="39">
        <f>C1510*Q1510</f>
        <v>420.17199999999997</v>
      </c>
    </row>
    <row r="1511" spans="1:18" x14ac:dyDescent="0.25">
      <c r="A1511" s="6"/>
      <c r="B1511" s="44"/>
      <c r="C1511" s="11"/>
      <c r="D1511" s="11"/>
      <c r="E1511" s="31"/>
      <c r="P1511" s="72"/>
      <c r="Q1511" s="2"/>
      <c r="R1511" s="2"/>
    </row>
    <row r="1512" spans="1:18" ht="45" x14ac:dyDescent="0.25">
      <c r="A1512" s="6"/>
      <c r="B1512" s="45" t="s">
        <v>452</v>
      </c>
      <c r="C1512" s="11"/>
      <c r="D1512" s="11"/>
      <c r="E1512" s="31"/>
      <c r="P1512" s="72"/>
      <c r="Q1512" s="2"/>
      <c r="R1512" s="2"/>
    </row>
    <row r="1513" spans="1:18" x14ac:dyDescent="0.25">
      <c r="A1513" s="6"/>
      <c r="B1513" s="44"/>
      <c r="C1513" s="11"/>
      <c r="D1513" s="11"/>
      <c r="E1513" s="31"/>
      <c r="P1513" s="72"/>
      <c r="Q1513" s="2"/>
      <c r="R1513" s="2"/>
    </row>
    <row r="1514" spans="1:18" ht="45" x14ac:dyDescent="0.25">
      <c r="A1514" s="7" t="s">
        <v>13</v>
      </c>
      <c r="B1514" s="48" t="s">
        <v>453</v>
      </c>
      <c r="C1514" s="11">
        <v>4</v>
      </c>
      <c r="D1514" s="12" t="s">
        <v>12</v>
      </c>
      <c r="E1514" s="25">
        <f>K1514/144*5</f>
        <v>5</v>
      </c>
      <c r="F1514" s="26">
        <f>C1514*E1514</f>
        <v>20</v>
      </c>
      <c r="G1514" s="26">
        <v>20</v>
      </c>
      <c r="H1514" s="26">
        <f>C1514*G1514</f>
        <v>80</v>
      </c>
      <c r="I1514" s="27">
        <v>189.36</v>
      </c>
      <c r="J1514" s="26">
        <f>C1514*I1514</f>
        <v>757.44</v>
      </c>
      <c r="K1514" s="28">
        <v>144</v>
      </c>
      <c r="L1514" s="26">
        <f>C1514*K1514</f>
        <v>576</v>
      </c>
      <c r="M1514" s="26">
        <f>E1514+G1514+I1514+K1514</f>
        <v>358.36</v>
      </c>
      <c r="N1514" s="26">
        <f>M1514*N$2</f>
        <v>39.419600000000003</v>
      </c>
      <c r="O1514" s="26">
        <f>M1514+N1514</f>
        <v>397.77960000000002</v>
      </c>
      <c r="P1514" s="74">
        <f>O1514/39</f>
        <v>10.199476923076924</v>
      </c>
      <c r="Q1514" s="39">
        <f>O1514+P1514</f>
        <v>407.97907692307695</v>
      </c>
      <c r="R1514" s="39">
        <f>C1514*Q1514</f>
        <v>1631.9163076923078</v>
      </c>
    </row>
    <row r="1515" spans="1:18" x14ac:dyDescent="0.25">
      <c r="A1515" s="6"/>
      <c r="B1515" s="44"/>
      <c r="C1515" s="11"/>
      <c r="D1515" s="11"/>
      <c r="E1515" s="31"/>
      <c r="P1515" s="72"/>
      <c r="Q1515" s="2"/>
      <c r="R1515" s="2"/>
    </row>
    <row r="1516" spans="1:18" ht="30" x14ac:dyDescent="0.25">
      <c r="A1516" s="7" t="s">
        <v>14</v>
      </c>
      <c r="B1516" s="48" t="s">
        <v>454</v>
      </c>
      <c r="C1516" s="11">
        <v>3</v>
      </c>
      <c r="D1516" s="12" t="s">
        <v>12</v>
      </c>
      <c r="E1516" s="25">
        <f>K1516/144*5</f>
        <v>5</v>
      </c>
      <c r="F1516" s="26">
        <f>C1516*E1516</f>
        <v>15</v>
      </c>
      <c r="G1516" s="26">
        <v>20</v>
      </c>
      <c r="H1516" s="26">
        <f>C1516*G1516</f>
        <v>60</v>
      </c>
      <c r="I1516" s="27">
        <v>194.2</v>
      </c>
      <c r="J1516" s="26">
        <f>C1516*I1516</f>
        <v>582.59999999999991</v>
      </c>
      <c r="K1516" s="28">
        <v>144</v>
      </c>
      <c r="L1516" s="26">
        <f>C1516*K1516</f>
        <v>432</v>
      </c>
      <c r="M1516" s="26">
        <f>E1516+G1516+I1516+K1516</f>
        <v>363.2</v>
      </c>
      <c r="N1516" s="26">
        <f>M1516*N$2</f>
        <v>39.951999999999998</v>
      </c>
      <c r="O1516" s="26">
        <f>M1516+N1516</f>
        <v>403.15199999999999</v>
      </c>
      <c r="P1516" s="74">
        <f>O1516/39</f>
        <v>10.33723076923077</v>
      </c>
      <c r="Q1516" s="39">
        <f>O1516+P1516</f>
        <v>413.48923076923074</v>
      </c>
      <c r="R1516" s="39">
        <f>C1516*Q1516</f>
        <v>1240.4676923076922</v>
      </c>
    </row>
    <row r="1517" spans="1:18" x14ac:dyDescent="0.25">
      <c r="A1517" s="6"/>
      <c r="B1517" s="44"/>
      <c r="C1517" s="11"/>
      <c r="D1517" s="11"/>
      <c r="E1517" s="31"/>
      <c r="P1517" s="72"/>
      <c r="Q1517" s="2"/>
      <c r="R1517" s="2"/>
    </row>
    <row r="1518" spans="1:18" ht="30" x14ac:dyDescent="0.25">
      <c r="A1518" s="7" t="s">
        <v>15</v>
      </c>
      <c r="B1518" s="48" t="s">
        <v>455</v>
      </c>
      <c r="C1518" s="11">
        <v>1</v>
      </c>
      <c r="D1518" s="12" t="s">
        <v>12</v>
      </c>
      <c r="E1518" s="25">
        <f>K1518/144*5</f>
        <v>5</v>
      </c>
      <c r="F1518" s="26">
        <f>C1518*E1518</f>
        <v>5</v>
      </c>
      <c r="G1518" s="26">
        <v>20</v>
      </c>
      <c r="H1518" s="26">
        <f>C1518*G1518</f>
        <v>20</v>
      </c>
      <c r="I1518" s="27">
        <v>197.24</v>
      </c>
      <c r="J1518" s="26">
        <f>C1518*I1518</f>
        <v>197.24</v>
      </c>
      <c r="K1518" s="28">
        <v>144</v>
      </c>
      <c r="L1518" s="26">
        <f>C1518*K1518</f>
        <v>144</v>
      </c>
      <c r="M1518" s="26">
        <f>E1518+G1518+I1518+K1518</f>
        <v>366.24</v>
      </c>
      <c r="N1518" s="26">
        <f>M1518*N$2</f>
        <v>40.2864</v>
      </c>
      <c r="O1518" s="26">
        <f>M1518+N1518</f>
        <v>406.52640000000002</v>
      </c>
      <c r="P1518" s="74">
        <f>O1518/39</f>
        <v>10.423753846153847</v>
      </c>
      <c r="Q1518" s="39">
        <f>O1518+P1518</f>
        <v>416.95015384615385</v>
      </c>
      <c r="R1518" s="39">
        <f>C1518*Q1518</f>
        <v>416.95015384615385</v>
      </c>
    </row>
    <row r="1519" spans="1:18" x14ac:dyDescent="0.25">
      <c r="A1519" s="6"/>
      <c r="B1519" s="44"/>
      <c r="C1519" s="11"/>
      <c r="D1519" s="11"/>
      <c r="E1519" s="31"/>
      <c r="P1519" s="72"/>
      <c r="Q1519" s="2"/>
      <c r="R1519" s="2"/>
    </row>
    <row r="1520" spans="1:18" ht="30" x14ac:dyDescent="0.25">
      <c r="A1520" s="7" t="s">
        <v>16</v>
      </c>
      <c r="B1520" s="48" t="s">
        <v>456</v>
      </c>
      <c r="C1520" s="11">
        <v>1</v>
      </c>
      <c r="D1520" s="12" t="s">
        <v>12</v>
      </c>
      <c r="E1520" s="25">
        <f>K1520/144*5</f>
        <v>5</v>
      </c>
      <c r="F1520" s="26">
        <f>C1520*E1520</f>
        <v>5</v>
      </c>
      <c r="G1520" s="26">
        <v>20</v>
      </c>
      <c r="H1520" s="26">
        <f>C1520*G1520</f>
        <v>20</v>
      </c>
      <c r="I1520" s="27">
        <v>206.99</v>
      </c>
      <c r="J1520" s="26">
        <f>C1520*I1520</f>
        <v>206.99</v>
      </c>
      <c r="K1520" s="28">
        <v>144</v>
      </c>
      <c r="L1520" s="26">
        <f>C1520*K1520</f>
        <v>144</v>
      </c>
      <c r="M1520" s="26">
        <f>E1520+G1520+I1520+K1520</f>
        <v>375.99</v>
      </c>
      <c r="N1520" s="26">
        <f>M1520*N$2</f>
        <v>41.358899999999998</v>
      </c>
      <c r="O1520" s="26">
        <f>M1520+N1520</f>
        <v>417.34890000000001</v>
      </c>
      <c r="P1520" s="74">
        <f>O1520/39</f>
        <v>10.701253846153847</v>
      </c>
      <c r="Q1520" s="39">
        <f>O1520+P1520</f>
        <v>428.05015384615388</v>
      </c>
      <c r="R1520" s="39">
        <f>C1520*Q1520</f>
        <v>428.05015384615388</v>
      </c>
    </row>
    <row r="1521" spans="1:18" x14ac:dyDescent="0.25">
      <c r="A1521" s="6"/>
      <c r="B1521" s="44"/>
      <c r="C1521" s="11"/>
      <c r="D1521" s="11"/>
      <c r="E1521" s="31"/>
      <c r="P1521" s="72"/>
      <c r="Q1521" s="2"/>
      <c r="R1521" s="2"/>
    </row>
    <row r="1522" spans="1:18" ht="45" x14ac:dyDescent="0.25">
      <c r="A1522" s="6"/>
      <c r="B1522" s="45" t="s">
        <v>457</v>
      </c>
      <c r="C1522" s="11"/>
      <c r="D1522" s="11"/>
      <c r="E1522" s="31"/>
      <c r="P1522" s="72"/>
      <c r="Q1522" s="2"/>
      <c r="R1522" s="2"/>
    </row>
    <row r="1523" spans="1:18" x14ac:dyDescent="0.25">
      <c r="A1523" s="6"/>
      <c r="B1523" s="44"/>
      <c r="C1523" s="11"/>
      <c r="D1523" s="11"/>
      <c r="E1523" s="31"/>
      <c r="P1523" s="72"/>
      <c r="Q1523" s="2"/>
      <c r="R1523" s="2"/>
    </row>
    <row r="1524" spans="1:18" ht="30" x14ac:dyDescent="0.25">
      <c r="A1524" s="7" t="s">
        <v>17</v>
      </c>
      <c r="B1524" s="48" t="s">
        <v>458</v>
      </c>
      <c r="C1524" s="11">
        <v>3</v>
      </c>
      <c r="D1524" s="12" t="s">
        <v>12</v>
      </c>
      <c r="E1524" s="25">
        <f>K1524/144*5</f>
        <v>5</v>
      </c>
      <c r="F1524" s="26">
        <f>C1524*E1524</f>
        <v>15</v>
      </c>
      <c r="G1524" s="26">
        <v>20</v>
      </c>
      <c r="H1524" s="26">
        <f>C1524*G1524</f>
        <v>60</v>
      </c>
      <c r="I1524" s="27">
        <v>189.36</v>
      </c>
      <c r="J1524" s="26">
        <f>C1524*I1524</f>
        <v>568.08000000000004</v>
      </c>
      <c r="K1524" s="28">
        <v>144</v>
      </c>
      <c r="L1524" s="26">
        <f>C1524*K1524</f>
        <v>432</v>
      </c>
      <c r="M1524" s="26">
        <f>E1524+G1524+I1524+K1524</f>
        <v>358.36</v>
      </c>
      <c r="N1524" s="26">
        <f>M1524*N$2</f>
        <v>39.419600000000003</v>
      </c>
      <c r="O1524" s="26">
        <f>M1524+N1524</f>
        <v>397.77960000000002</v>
      </c>
      <c r="P1524" s="74">
        <f>O1524/39</f>
        <v>10.199476923076924</v>
      </c>
      <c r="Q1524" s="39">
        <f>O1524+P1524</f>
        <v>407.97907692307695</v>
      </c>
      <c r="R1524" s="39">
        <f>C1524*Q1524</f>
        <v>1223.9372307692308</v>
      </c>
    </row>
    <row r="1525" spans="1:18" x14ac:dyDescent="0.25">
      <c r="A1525" s="6"/>
      <c r="B1525" s="44"/>
      <c r="C1525" s="11"/>
      <c r="D1525" s="11"/>
      <c r="E1525" s="31"/>
      <c r="P1525" s="72"/>
      <c r="Q1525" s="2"/>
      <c r="R1525" s="2"/>
    </row>
    <row r="1526" spans="1:18" ht="30" x14ac:dyDescent="0.25">
      <c r="A1526" s="7" t="s">
        <v>18</v>
      </c>
      <c r="B1526" s="48" t="s">
        <v>459</v>
      </c>
      <c r="C1526" s="11">
        <v>3</v>
      </c>
      <c r="D1526" s="12" t="s">
        <v>12</v>
      </c>
      <c r="E1526" s="25">
        <f>K1526/144*5</f>
        <v>5</v>
      </c>
      <c r="F1526" s="26">
        <f>C1526*E1526</f>
        <v>15</v>
      </c>
      <c r="G1526" s="26">
        <v>20</v>
      </c>
      <c r="H1526" s="26">
        <f>C1526*G1526</f>
        <v>60</v>
      </c>
      <c r="I1526" s="27">
        <v>196.55</v>
      </c>
      <c r="J1526" s="26">
        <f>C1526*I1526</f>
        <v>589.65000000000009</v>
      </c>
      <c r="K1526" s="28">
        <v>144</v>
      </c>
      <c r="L1526" s="26">
        <f>C1526*K1526</f>
        <v>432</v>
      </c>
      <c r="M1526" s="26">
        <f>E1526+G1526+I1526+K1526</f>
        <v>365.55</v>
      </c>
      <c r="N1526" s="26">
        <f>M1526*N$2</f>
        <v>40.210500000000003</v>
      </c>
      <c r="O1526" s="26">
        <f>M1526+N1526</f>
        <v>405.76050000000004</v>
      </c>
      <c r="P1526" s="74">
        <f>O1526/39</f>
        <v>10.404115384615386</v>
      </c>
      <c r="Q1526" s="39">
        <f>O1526+P1526</f>
        <v>416.16461538461544</v>
      </c>
      <c r="R1526" s="39">
        <f>C1526*Q1526</f>
        <v>1248.4938461538463</v>
      </c>
    </row>
    <row r="1527" spans="1:18" x14ac:dyDescent="0.25">
      <c r="A1527" s="6"/>
      <c r="B1527" s="44"/>
      <c r="C1527" s="11"/>
      <c r="D1527" s="11"/>
      <c r="E1527" s="31"/>
      <c r="P1527" s="72"/>
      <c r="Q1527" s="2"/>
      <c r="R1527" s="2"/>
    </row>
    <row r="1528" spans="1:18" ht="30" x14ac:dyDescent="0.25">
      <c r="A1528" s="7" t="s">
        <v>38</v>
      </c>
      <c r="B1528" s="48" t="s">
        <v>460</v>
      </c>
      <c r="C1528" s="11">
        <v>1</v>
      </c>
      <c r="D1528" s="12" t="s">
        <v>12</v>
      </c>
      <c r="E1528" s="25">
        <f>K1528/144*5</f>
        <v>5</v>
      </c>
      <c r="F1528" s="26">
        <f>C1528*E1528</f>
        <v>5</v>
      </c>
      <c r="G1528" s="26">
        <v>20</v>
      </c>
      <c r="H1528" s="26">
        <f>C1528*G1528</f>
        <v>20</v>
      </c>
      <c r="I1528" s="27">
        <v>196.31</v>
      </c>
      <c r="J1528" s="26">
        <f>C1528*I1528</f>
        <v>196.31</v>
      </c>
      <c r="K1528" s="28">
        <v>144</v>
      </c>
      <c r="L1528" s="26">
        <f>C1528*K1528</f>
        <v>144</v>
      </c>
      <c r="M1528" s="26">
        <f>E1528+G1528+I1528+K1528</f>
        <v>365.31</v>
      </c>
      <c r="N1528" s="26">
        <f>M1528*N$2</f>
        <v>40.184100000000001</v>
      </c>
      <c r="O1528" s="26">
        <f>M1528+N1528</f>
        <v>405.4941</v>
      </c>
      <c r="P1528" s="74">
        <f>O1528/39</f>
        <v>10.397284615384615</v>
      </c>
      <c r="Q1528" s="39">
        <f>O1528+P1528</f>
        <v>415.8913846153846</v>
      </c>
      <c r="R1528" s="39">
        <f>C1528*Q1528</f>
        <v>415.8913846153846</v>
      </c>
    </row>
    <row r="1529" spans="1:18" x14ac:dyDescent="0.25">
      <c r="A1529" s="6"/>
      <c r="B1529" s="44"/>
      <c r="C1529" s="11"/>
      <c r="D1529" s="11"/>
      <c r="E1529" s="31"/>
      <c r="P1529" s="72"/>
      <c r="Q1529" s="2"/>
      <c r="R1529" s="2"/>
    </row>
    <row r="1530" spans="1:18" ht="30" x14ac:dyDescent="0.25">
      <c r="A1530" s="7" t="s">
        <v>39</v>
      </c>
      <c r="B1530" s="48" t="s">
        <v>461</v>
      </c>
      <c r="C1530" s="11">
        <v>1</v>
      </c>
      <c r="D1530" s="12" t="s">
        <v>12</v>
      </c>
      <c r="E1530" s="25">
        <f>K1530/144*5</f>
        <v>5</v>
      </c>
      <c r="F1530" s="26">
        <f>C1530*E1530</f>
        <v>5</v>
      </c>
      <c r="G1530" s="26">
        <v>20</v>
      </c>
      <c r="H1530" s="26">
        <f>C1530*G1530</f>
        <v>20</v>
      </c>
      <c r="I1530" s="27">
        <v>200.38</v>
      </c>
      <c r="J1530" s="26">
        <f>C1530*I1530</f>
        <v>200.38</v>
      </c>
      <c r="K1530" s="28">
        <v>144</v>
      </c>
      <c r="L1530" s="26">
        <f>C1530*K1530</f>
        <v>144</v>
      </c>
      <c r="M1530" s="26">
        <f>E1530+G1530+I1530+K1530</f>
        <v>369.38</v>
      </c>
      <c r="N1530" s="26">
        <f>M1530*N$2</f>
        <v>40.631799999999998</v>
      </c>
      <c r="O1530" s="26">
        <f>M1530+N1530</f>
        <v>410.01179999999999</v>
      </c>
      <c r="P1530" s="74">
        <f>O1530/39</f>
        <v>10.513123076923076</v>
      </c>
      <c r="Q1530" s="39">
        <f>O1530+P1530</f>
        <v>420.52492307692307</v>
      </c>
      <c r="R1530" s="39">
        <f>C1530*Q1530</f>
        <v>420.52492307692307</v>
      </c>
    </row>
    <row r="1531" spans="1:18" x14ac:dyDescent="0.25">
      <c r="A1531" s="6"/>
      <c r="B1531" s="44"/>
      <c r="C1531" s="11"/>
      <c r="D1531" s="11"/>
      <c r="E1531" s="31"/>
      <c r="P1531" s="72"/>
      <c r="Q1531" s="2"/>
      <c r="R1531" s="2"/>
    </row>
    <row r="1532" spans="1:18" ht="45" x14ac:dyDescent="0.25">
      <c r="A1532" s="6"/>
      <c r="B1532" s="45" t="s">
        <v>462</v>
      </c>
      <c r="C1532" s="11"/>
      <c r="D1532" s="11"/>
      <c r="E1532" s="31"/>
      <c r="P1532" s="72"/>
      <c r="Q1532" s="2"/>
      <c r="R1532" s="2"/>
    </row>
    <row r="1533" spans="1:18" x14ac:dyDescent="0.25">
      <c r="A1533" s="6"/>
      <c r="B1533" s="44"/>
      <c r="C1533" s="11"/>
      <c r="D1533" s="11"/>
      <c r="E1533" s="31"/>
      <c r="P1533" s="72"/>
      <c r="Q1533" s="2"/>
      <c r="R1533" s="2"/>
    </row>
    <row r="1534" spans="1:18" ht="30" x14ac:dyDescent="0.25">
      <c r="A1534" s="7" t="s">
        <v>40</v>
      </c>
      <c r="B1534" s="48" t="s">
        <v>463</v>
      </c>
      <c r="C1534" s="11">
        <v>1</v>
      </c>
      <c r="D1534" s="12" t="s">
        <v>12</v>
      </c>
      <c r="E1534" s="25">
        <f>K1534/144*5</f>
        <v>5</v>
      </c>
      <c r="F1534" s="26">
        <f>C1534*E1534</f>
        <v>5</v>
      </c>
      <c r="G1534" s="26">
        <v>20</v>
      </c>
      <c r="H1534" s="26">
        <f>C1534*G1534</f>
        <v>20</v>
      </c>
      <c r="I1534" s="27">
        <v>188.57</v>
      </c>
      <c r="J1534" s="26">
        <f>C1534*I1534</f>
        <v>188.57</v>
      </c>
      <c r="K1534" s="28">
        <v>144</v>
      </c>
      <c r="L1534" s="26">
        <f>C1534*K1534</f>
        <v>144</v>
      </c>
      <c r="M1534" s="26">
        <f>E1534+G1534+I1534+K1534</f>
        <v>357.57</v>
      </c>
      <c r="N1534" s="26">
        <f>M1534*N$2</f>
        <v>39.332700000000003</v>
      </c>
      <c r="O1534" s="26">
        <f>M1534+N1534</f>
        <v>396.90269999999998</v>
      </c>
      <c r="P1534" s="74">
        <f>O1534/39</f>
        <v>10.176992307692307</v>
      </c>
      <c r="Q1534" s="39">
        <f>O1534+P1534</f>
        <v>407.07969230769231</v>
      </c>
      <c r="R1534" s="39">
        <f>C1534*Q1534</f>
        <v>407.07969230769231</v>
      </c>
    </row>
    <row r="1535" spans="1:18" x14ac:dyDescent="0.25">
      <c r="A1535" s="6"/>
      <c r="B1535" s="44"/>
      <c r="C1535" s="11"/>
      <c r="D1535" s="11"/>
      <c r="E1535" s="31"/>
      <c r="P1535" s="72"/>
      <c r="Q1535" s="2"/>
      <c r="R1535" s="2"/>
    </row>
    <row r="1536" spans="1:18" ht="30" x14ac:dyDescent="0.25">
      <c r="A1536" s="7" t="s">
        <v>41</v>
      </c>
      <c r="B1536" s="48" t="s">
        <v>464</v>
      </c>
      <c r="C1536" s="11">
        <v>1</v>
      </c>
      <c r="D1536" s="12" t="s">
        <v>12</v>
      </c>
      <c r="E1536" s="25">
        <f>K1536/144*5</f>
        <v>5</v>
      </c>
      <c r="F1536" s="26">
        <f>C1536*E1536</f>
        <v>5</v>
      </c>
      <c r="G1536" s="26">
        <v>20</v>
      </c>
      <c r="H1536" s="26">
        <f>C1536*G1536</f>
        <v>20</v>
      </c>
      <c r="I1536" s="27">
        <v>188.57</v>
      </c>
      <c r="J1536" s="26">
        <f>C1536*I1536</f>
        <v>188.57</v>
      </c>
      <c r="K1536" s="28">
        <v>144</v>
      </c>
      <c r="L1536" s="26">
        <f>C1536*K1536</f>
        <v>144</v>
      </c>
      <c r="M1536" s="26">
        <f>E1536+G1536+I1536+K1536</f>
        <v>357.57</v>
      </c>
      <c r="N1536" s="26">
        <f>M1536*N$2</f>
        <v>39.332700000000003</v>
      </c>
      <c r="O1536" s="26">
        <f>M1536+N1536</f>
        <v>396.90269999999998</v>
      </c>
      <c r="P1536" s="74">
        <f>O1536/39</f>
        <v>10.176992307692307</v>
      </c>
      <c r="Q1536" s="39">
        <f>O1536+P1536</f>
        <v>407.07969230769231</v>
      </c>
      <c r="R1536" s="39">
        <f>C1536*Q1536</f>
        <v>407.07969230769231</v>
      </c>
    </row>
    <row r="1537" spans="1:18" x14ac:dyDescent="0.25">
      <c r="A1537" s="6"/>
      <c r="B1537" s="44"/>
      <c r="C1537" s="11"/>
      <c r="D1537" s="11"/>
      <c r="E1537" s="31"/>
      <c r="P1537" s="72"/>
      <c r="Q1537" s="2"/>
      <c r="R1537" s="2"/>
    </row>
    <row r="1538" spans="1:18" ht="45" x14ac:dyDescent="0.25">
      <c r="A1538" s="6"/>
      <c r="B1538" s="45" t="s">
        <v>465</v>
      </c>
      <c r="C1538" s="11"/>
      <c r="D1538" s="11"/>
      <c r="E1538" s="31"/>
      <c r="P1538" s="72"/>
      <c r="Q1538" s="2"/>
      <c r="R1538" s="2"/>
    </row>
    <row r="1539" spans="1:18" x14ac:dyDescent="0.25">
      <c r="A1539" s="6"/>
      <c r="B1539" s="44"/>
      <c r="C1539" s="11"/>
      <c r="D1539" s="11"/>
      <c r="E1539" s="31"/>
      <c r="P1539" s="72"/>
      <c r="Q1539" s="2"/>
      <c r="R1539" s="2"/>
    </row>
    <row r="1540" spans="1:18" ht="30" x14ac:dyDescent="0.25">
      <c r="A1540" s="7" t="s">
        <v>42</v>
      </c>
      <c r="B1540" s="48" t="s">
        <v>466</v>
      </c>
      <c r="C1540" s="11">
        <v>3</v>
      </c>
      <c r="D1540" s="12" t="s">
        <v>12</v>
      </c>
      <c r="E1540" s="25">
        <f>K1540/144*5</f>
        <v>5</v>
      </c>
      <c r="F1540" s="26">
        <f>C1540*E1540</f>
        <v>15</v>
      </c>
      <c r="G1540" s="26">
        <v>20</v>
      </c>
      <c r="H1540" s="26">
        <f>C1540*G1540</f>
        <v>60</v>
      </c>
      <c r="I1540" s="27">
        <v>185.41</v>
      </c>
      <c r="J1540" s="26">
        <f>C1540*I1540</f>
        <v>556.23</v>
      </c>
      <c r="K1540" s="28">
        <v>144</v>
      </c>
      <c r="L1540" s="26">
        <f>C1540*K1540</f>
        <v>432</v>
      </c>
      <c r="M1540" s="26">
        <f>E1540+G1540+I1540+K1540</f>
        <v>354.40999999999997</v>
      </c>
      <c r="N1540" s="26">
        <f>M1540*N$2</f>
        <v>38.985099999999996</v>
      </c>
      <c r="O1540" s="26">
        <f>M1540+N1540</f>
        <v>393.39509999999996</v>
      </c>
      <c r="P1540" s="74">
        <f>O1540/39</f>
        <v>10.087053846153845</v>
      </c>
      <c r="Q1540" s="39">
        <f>O1540+P1540</f>
        <v>403.48215384615378</v>
      </c>
      <c r="R1540" s="39">
        <f>C1540*Q1540</f>
        <v>1210.4464615384613</v>
      </c>
    </row>
    <row r="1541" spans="1:18" x14ac:dyDescent="0.25">
      <c r="A1541" s="6"/>
      <c r="B1541" s="44"/>
      <c r="C1541" s="11"/>
      <c r="D1541" s="11"/>
      <c r="E1541" s="31"/>
      <c r="P1541" s="72"/>
      <c r="Q1541" s="2"/>
      <c r="R1541" s="2"/>
    </row>
    <row r="1542" spans="1:18" ht="30" x14ac:dyDescent="0.25">
      <c r="A1542" s="7" t="s">
        <v>43</v>
      </c>
      <c r="B1542" s="48" t="s">
        <v>467</v>
      </c>
      <c r="C1542" s="11">
        <v>1</v>
      </c>
      <c r="D1542" s="12" t="s">
        <v>12</v>
      </c>
      <c r="E1542" s="25">
        <f>K1542/144*5</f>
        <v>5</v>
      </c>
      <c r="F1542" s="26">
        <f>C1542*E1542</f>
        <v>5</v>
      </c>
      <c r="G1542" s="26">
        <v>20</v>
      </c>
      <c r="H1542" s="26">
        <f>C1542*G1542</f>
        <v>20</v>
      </c>
      <c r="I1542" s="27">
        <v>188.07</v>
      </c>
      <c r="J1542" s="26">
        <f>C1542*I1542</f>
        <v>188.07</v>
      </c>
      <c r="K1542" s="28">
        <v>144</v>
      </c>
      <c r="L1542" s="26">
        <f>C1542*K1542</f>
        <v>144</v>
      </c>
      <c r="M1542" s="26">
        <f>E1542+G1542+I1542+K1542</f>
        <v>357.07</v>
      </c>
      <c r="N1542" s="26">
        <f>M1542*N$2</f>
        <v>39.277700000000003</v>
      </c>
      <c r="O1542" s="26">
        <f>M1542+N1542</f>
        <v>396.34769999999997</v>
      </c>
      <c r="P1542" s="74">
        <f>O1542/39</f>
        <v>10.162761538461538</v>
      </c>
      <c r="Q1542" s="39">
        <f>O1542+P1542</f>
        <v>406.51046153846153</v>
      </c>
      <c r="R1542" s="39">
        <f>C1542*Q1542</f>
        <v>406.51046153846153</v>
      </c>
    </row>
    <row r="1543" spans="1:18" x14ac:dyDescent="0.25">
      <c r="A1543" s="6"/>
      <c r="B1543" s="44"/>
      <c r="C1543" s="11"/>
      <c r="D1543" s="11"/>
      <c r="E1543" s="31"/>
      <c r="P1543" s="72"/>
      <c r="Q1543" s="2"/>
      <c r="R1543" s="2"/>
    </row>
    <row r="1544" spans="1:18" ht="30" x14ac:dyDescent="0.25">
      <c r="A1544" s="7" t="s">
        <v>163</v>
      </c>
      <c r="B1544" s="48" t="s">
        <v>468</v>
      </c>
      <c r="C1544" s="11">
        <v>1</v>
      </c>
      <c r="D1544" s="12" t="s">
        <v>12</v>
      </c>
      <c r="E1544" s="25">
        <f>K1544/144*5</f>
        <v>5</v>
      </c>
      <c r="F1544" s="26">
        <f>C1544*E1544</f>
        <v>5</v>
      </c>
      <c r="G1544" s="26">
        <v>20</v>
      </c>
      <c r="H1544" s="26">
        <f>C1544*G1544</f>
        <v>20</v>
      </c>
      <c r="I1544" s="27">
        <v>188.07</v>
      </c>
      <c r="J1544" s="26">
        <f>C1544*I1544</f>
        <v>188.07</v>
      </c>
      <c r="K1544" s="28">
        <v>144</v>
      </c>
      <c r="L1544" s="26">
        <f>C1544*K1544</f>
        <v>144</v>
      </c>
      <c r="M1544" s="26">
        <f>E1544+G1544+I1544+K1544</f>
        <v>357.07</v>
      </c>
      <c r="N1544" s="26">
        <f>M1544*N$2</f>
        <v>39.277700000000003</v>
      </c>
      <c r="O1544" s="26">
        <f>M1544+N1544</f>
        <v>396.34769999999997</v>
      </c>
      <c r="P1544" s="74">
        <f>O1544/39</f>
        <v>10.162761538461538</v>
      </c>
      <c r="Q1544" s="39">
        <f>O1544+P1544</f>
        <v>406.51046153846153</v>
      </c>
      <c r="R1544" s="39">
        <f>C1544*Q1544</f>
        <v>406.51046153846153</v>
      </c>
    </row>
    <row r="1545" spans="1:18" x14ac:dyDescent="0.25">
      <c r="A1545" s="6"/>
      <c r="B1545" s="44"/>
      <c r="C1545" s="11"/>
      <c r="D1545" s="11"/>
      <c r="E1545" s="31"/>
      <c r="P1545" s="72"/>
      <c r="Q1545" s="2"/>
      <c r="R1545" s="2"/>
    </row>
    <row r="1546" spans="1:18" ht="30" x14ac:dyDescent="0.25">
      <c r="A1546" s="7" t="s">
        <v>164</v>
      </c>
      <c r="B1546" s="48" t="s">
        <v>469</v>
      </c>
      <c r="C1546" s="11">
        <v>1</v>
      </c>
      <c r="D1546" s="12" t="s">
        <v>12</v>
      </c>
      <c r="E1546" s="25">
        <f>K1546/144*5</f>
        <v>5</v>
      </c>
      <c r="F1546" s="26">
        <f>C1546*E1546</f>
        <v>5</v>
      </c>
      <c r="G1546" s="26">
        <v>20</v>
      </c>
      <c r="H1546" s="26">
        <f>C1546*G1546</f>
        <v>20</v>
      </c>
      <c r="I1546" s="27">
        <v>191.67</v>
      </c>
      <c r="J1546" s="26">
        <f>C1546*I1546</f>
        <v>191.67</v>
      </c>
      <c r="K1546" s="28">
        <v>144</v>
      </c>
      <c r="L1546" s="26">
        <f>C1546*K1546</f>
        <v>144</v>
      </c>
      <c r="M1546" s="26">
        <f>E1546+G1546+I1546+K1546</f>
        <v>360.66999999999996</v>
      </c>
      <c r="N1546" s="26">
        <f>M1546*N$2</f>
        <v>39.673699999999997</v>
      </c>
      <c r="O1546" s="26">
        <f>M1546+N1546</f>
        <v>400.34369999999996</v>
      </c>
      <c r="P1546" s="74">
        <f>O1546/39</f>
        <v>10.265223076923077</v>
      </c>
      <c r="Q1546" s="39">
        <f>O1546+P1546</f>
        <v>410.60892307692302</v>
      </c>
      <c r="R1546" s="39">
        <f>C1546*Q1546</f>
        <v>410.60892307692302</v>
      </c>
    </row>
    <row r="1547" spans="1:18" x14ac:dyDescent="0.25">
      <c r="A1547" s="6"/>
      <c r="B1547" s="44"/>
      <c r="C1547" s="11"/>
      <c r="D1547" s="11"/>
      <c r="E1547" s="31"/>
      <c r="P1547" s="72"/>
      <c r="Q1547" s="2"/>
      <c r="R1547" s="2"/>
    </row>
    <row r="1548" spans="1:18" ht="30" x14ac:dyDescent="0.25">
      <c r="A1548" s="8" t="s">
        <v>165</v>
      </c>
      <c r="B1548" s="49" t="s">
        <v>470</v>
      </c>
      <c r="C1548" s="13">
        <v>3</v>
      </c>
      <c r="D1548" s="14" t="s">
        <v>12</v>
      </c>
      <c r="E1548" s="25">
        <f>K1548/144*5</f>
        <v>5</v>
      </c>
      <c r="F1548" s="26">
        <f>C1548*E1548</f>
        <v>15</v>
      </c>
      <c r="G1548" s="26">
        <v>20</v>
      </c>
      <c r="H1548" s="26">
        <f>C1548*G1548</f>
        <v>60</v>
      </c>
      <c r="I1548" s="27">
        <v>197.02</v>
      </c>
      <c r="J1548" s="26">
        <f>C1548*I1548</f>
        <v>591.06000000000006</v>
      </c>
      <c r="K1548" s="28">
        <v>144</v>
      </c>
      <c r="L1548" s="26">
        <f>C1548*K1548</f>
        <v>432</v>
      </c>
      <c r="M1548" s="26">
        <f>E1548+G1548+I1548+K1548</f>
        <v>366.02</v>
      </c>
      <c r="N1548" s="26">
        <f>M1548*N$2</f>
        <v>40.2622</v>
      </c>
      <c r="O1548" s="26">
        <f>M1548+N1548</f>
        <v>406.28219999999999</v>
      </c>
      <c r="P1548" s="74">
        <f>O1548/39</f>
        <v>10.417492307692308</v>
      </c>
      <c r="Q1548" s="39">
        <f>O1548+P1548</f>
        <v>416.69969230769232</v>
      </c>
      <c r="R1548" s="39">
        <f>C1548*Q1548</f>
        <v>1250.0990769230771</v>
      </c>
    </row>
    <row r="1549" spans="1:18" x14ac:dyDescent="0.25">
      <c r="A1549" s="6"/>
      <c r="B1549" s="44"/>
      <c r="C1549" s="11"/>
      <c r="D1549" s="11"/>
      <c r="E1549" s="31"/>
      <c r="P1549" s="72"/>
      <c r="Q1549" s="2"/>
      <c r="R1549" s="2"/>
    </row>
    <row r="1550" spans="1:18" x14ac:dyDescent="0.25">
      <c r="A1550" s="6"/>
      <c r="B1550" s="46" t="s">
        <v>471</v>
      </c>
      <c r="C1550" s="11"/>
      <c r="D1550" s="11"/>
      <c r="E1550" s="31"/>
      <c r="P1550" s="72"/>
      <c r="Q1550" s="2"/>
      <c r="R1550" s="4"/>
    </row>
    <row r="1551" spans="1:18" x14ac:dyDescent="0.25">
      <c r="A1551" s="9"/>
      <c r="B1551" s="47"/>
      <c r="C1551" s="13"/>
      <c r="D1551" s="13"/>
      <c r="E1551" s="31"/>
      <c r="P1551" s="72"/>
      <c r="Q1551" s="2"/>
      <c r="R1551" s="2"/>
    </row>
    <row r="1552" spans="1:18" x14ac:dyDescent="0.25">
      <c r="A1552" s="6"/>
      <c r="B1552" s="44"/>
      <c r="C1552" s="11"/>
      <c r="D1552" s="11"/>
      <c r="E1552" s="31"/>
      <c r="P1552" s="72"/>
      <c r="Q1552" s="2"/>
      <c r="R1552" s="2"/>
    </row>
    <row r="1553" spans="1:18" ht="45" x14ac:dyDescent="0.25">
      <c r="A1553" s="6"/>
      <c r="B1553" s="45" t="s">
        <v>472</v>
      </c>
      <c r="C1553" s="11"/>
      <c r="D1553" s="11"/>
      <c r="E1553" s="31"/>
      <c r="P1553" s="72"/>
      <c r="Q1553" s="2"/>
      <c r="R1553" s="2"/>
    </row>
    <row r="1554" spans="1:18" x14ac:dyDescent="0.25">
      <c r="A1554" s="6"/>
      <c r="B1554" s="45"/>
      <c r="C1554" s="11"/>
      <c r="D1554" s="11"/>
      <c r="E1554" s="31"/>
      <c r="P1554" s="72"/>
      <c r="Q1554" s="2"/>
      <c r="R1554" s="2"/>
    </row>
    <row r="1555" spans="1:18" ht="30" x14ac:dyDescent="0.25">
      <c r="A1555" s="6"/>
      <c r="B1555" s="45" t="s">
        <v>24</v>
      </c>
      <c r="C1555" s="11"/>
      <c r="D1555" s="11"/>
      <c r="E1555" s="31"/>
      <c r="P1555" s="72"/>
      <c r="Q1555" s="2"/>
      <c r="R1555" s="2"/>
    </row>
    <row r="1556" spans="1:18" x14ac:dyDescent="0.25">
      <c r="A1556" s="6"/>
      <c r="B1556" s="44"/>
      <c r="C1556" s="11"/>
      <c r="D1556" s="11"/>
      <c r="E1556" s="31"/>
      <c r="P1556" s="72"/>
      <c r="Q1556" s="2"/>
      <c r="R1556" s="2"/>
    </row>
    <row r="1557" spans="1:18" x14ac:dyDescent="0.25">
      <c r="A1557" s="7" t="s">
        <v>14</v>
      </c>
      <c r="B1557" s="48" t="s">
        <v>473</v>
      </c>
      <c r="C1557" s="11">
        <v>3</v>
      </c>
      <c r="D1557" s="12" t="s">
        <v>12</v>
      </c>
      <c r="E1557" s="33"/>
      <c r="F1557" s="34"/>
      <c r="G1557" s="34"/>
      <c r="H1557" s="34"/>
      <c r="I1557" s="34"/>
      <c r="J1557" s="34"/>
      <c r="K1557" s="34"/>
      <c r="L1557" s="34"/>
      <c r="M1557" s="34"/>
      <c r="N1557" s="34"/>
      <c r="O1557" s="34"/>
      <c r="P1557" s="73"/>
      <c r="Q1557" s="17" t="s">
        <v>814</v>
      </c>
      <c r="R1557" s="2"/>
    </row>
    <row r="1558" spans="1:18" x14ac:dyDescent="0.25">
      <c r="A1558" s="6"/>
      <c r="B1558" s="44"/>
      <c r="C1558" s="11"/>
      <c r="D1558" s="11"/>
      <c r="E1558" s="31"/>
      <c r="P1558" s="72"/>
      <c r="Q1558" s="2"/>
      <c r="R1558" s="2"/>
    </row>
    <row r="1559" spans="1:18" ht="45" x14ac:dyDescent="0.25">
      <c r="A1559" s="6"/>
      <c r="B1559" s="45" t="s">
        <v>223</v>
      </c>
      <c r="C1559" s="11"/>
      <c r="D1559" s="11"/>
      <c r="E1559" s="31"/>
      <c r="P1559" s="72"/>
      <c r="Q1559" s="2"/>
      <c r="R1559" s="2"/>
    </row>
    <row r="1560" spans="1:18" x14ac:dyDescent="0.25">
      <c r="A1560" s="6"/>
      <c r="B1560" s="45"/>
      <c r="C1560" s="11"/>
      <c r="D1560" s="11"/>
      <c r="E1560" s="31"/>
      <c r="P1560" s="72"/>
      <c r="Q1560" s="2"/>
      <c r="R1560" s="2"/>
    </row>
    <row r="1561" spans="1:18" x14ac:dyDescent="0.25">
      <c r="A1561" s="6"/>
      <c r="B1561" s="45" t="s">
        <v>27</v>
      </c>
      <c r="C1561" s="11"/>
      <c r="D1561" s="11"/>
      <c r="E1561" s="31"/>
      <c r="P1561" s="72"/>
      <c r="Q1561" s="2"/>
      <c r="R1561" s="2"/>
    </row>
    <row r="1562" spans="1:18" x14ac:dyDescent="0.25">
      <c r="A1562" s="6"/>
      <c r="B1562" s="44"/>
      <c r="C1562" s="11"/>
      <c r="D1562" s="11"/>
      <c r="E1562" s="31"/>
      <c r="P1562" s="72"/>
      <c r="Q1562" s="2"/>
      <c r="R1562" s="2"/>
    </row>
    <row r="1563" spans="1:18" x14ac:dyDescent="0.25">
      <c r="A1563" s="7" t="s">
        <v>15</v>
      </c>
      <c r="B1563" s="48" t="s">
        <v>474</v>
      </c>
      <c r="C1563" s="11">
        <v>43</v>
      </c>
      <c r="D1563" s="12" t="s">
        <v>12</v>
      </c>
      <c r="E1563" s="33"/>
      <c r="F1563" s="34"/>
      <c r="G1563" s="34"/>
      <c r="H1563" s="34"/>
      <c r="I1563" s="34"/>
      <c r="J1563" s="34"/>
      <c r="K1563" s="34"/>
      <c r="L1563" s="34"/>
      <c r="M1563" s="34"/>
      <c r="N1563" s="34"/>
      <c r="O1563" s="34"/>
      <c r="P1563" s="73"/>
      <c r="Q1563" s="17" t="s">
        <v>814</v>
      </c>
      <c r="R1563" s="2"/>
    </row>
    <row r="1564" spans="1:18" x14ac:dyDescent="0.25">
      <c r="A1564" s="6"/>
      <c r="B1564" s="44"/>
      <c r="C1564" s="11"/>
      <c r="D1564" s="11"/>
      <c r="E1564" s="31"/>
      <c r="P1564" s="72"/>
      <c r="Q1564" s="2"/>
      <c r="R1564" s="2"/>
    </row>
    <row r="1565" spans="1:18" x14ac:dyDescent="0.25">
      <c r="A1565" s="7" t="s">
        <v>16</v>
      </c>
      <c r="B1565" s="48" t="s">
        <v>475</v>
      </c>
      <c r="C1565" s="11">
        <v>2</v>
      </c>
      <c r="D1565" s="12" t="s">
        <v>12</v>
      </c>
      <c r="E1565" s="33"/>
      <c r="F1565" s="34"/>
      <c r="G1565" s="34"/>
      <c r="H1565" s="34"/>
      <c r="I1565" s="34"/>
      <c r="J1565" s="34"/>
      <c r="K1565" s="34"/>
      <c r="L1565" s="34"/>
      <c r="M1565" s="34"/>
      <c r="N1565" s="34"/>
      <c r="O1565" s="34"/>
      <c r="P1565" s="73"/>
      <c r="Q1565" s="17" t="s">
        <v>814</v>
      </c>
      <c r="R1565" s="2"/>
    </row>
    <row r="1566" spans="1:18" x14ac:dyDescent="0.25">
      <c r="A1566" s="6"/>
      <c r="B1566" s="44"/>
      <c r="C1566" s="11"/>
      <c r="D1566" s="11"/>
      <c r="E1566" s="31"/>
      <c r="P1566" s="72"/>
      <c r="Q1566" s="2"/>
      <c r="R1566" s="2"/>
    </row>
    <row r="1567" spans="1:18" x14ac:dyDescent="0.25">
      <c r="A1567" s="7" t="s">
        <v>17</v>
      </c>
      <c r="B1567" s="48" t="s">
        <v>28</v>
      </c>
      <c r="C1567" s="11">
        <v>17</v>
      </c>
      <c r="D1567" s="12" t="s">
        <v>12</v>
      </c>
      <c r="E1567" s="33"/>
      <c r="F1567" s="34"/>
      <c r="G1567" s="34"/>
      <c r="H1567" s="34"/>
      <c r="I1567" s="34"/>
      <c r="J1567" s="34"/>
      <c r="K1567" s="34"/>
      <c r="L1567" s="34"/>
      <c r="M1567" s="34"/>
      <c r="N1567" s="34"/>
      <c r="O1567" s="34"/>
      <c r="P1567" s="73"/>
      <c r="Q1567" s="17" t="s">
        <v>814</v>
      </c>
      <c r="R1567" s="2"/>
    </row>
    <row r="1568" spans="1:18" x14ac:dyDescent="0.25">
      <c r="A1568" s="6"/>
      <c r="B1568" s="44"/>
      <c r="C1568" s="11"/>
      <c r="D1568" s="11"/>
      <c r="E1568" s="31"/>
      <c r="P1568" s="72"/>
      <c r="Q1568" s="2"/>
      <c r="R1568" s="2"/>
    </row>
    <row r="1569" spans="1:18" x14ac:dyDescent="0.25">
      <c r="A1569" s="8" t="s">
        <v>18</v>
      </c>
      <c r="B1569" s="49" t="s">
        <v>476</v>
      </c>
      <c r="C1569" s="13">
        <v>6</v>
      </c>
      <c r="D1569" s="14" t="s">
        <v>12</v>
      </c>
      <c r="E1569" s="33"/>
      <c r="F1569" s="34"/>
      <c r="G1569" s="34"/>
      <c r="H1569" s="34"/>
      <c r="I1569" s="34"/>
      <c r="J1569" s="34"/>
      <c r="K1569" s="34"/>
      <c r="L1569" s="34"/>
      <c r="M1569" s="34"/>
      <c r="N1569" s="34"/>
      <c r="O1569" s="34"/>
      <c r="P1569" s="73"/>
      <c r="Q1569" s="17" t="s">
        <v>814</v>
      </c>
      <c r="R1569" s="2"/>
    </row>
    <row r="1570" spans="1:18" x14ac:dyDescent="0.25">
      <c r="A1570" s="6"/>
      <c r="B1570" s="44"/>
      <c r="C1570" s="11"/>
      <c r="D1570" s="11"/>
      <c r="E1570" s="31"/>
      <c r="P1570" s="72"/>
      <c r="Q1570" s="2"/>
      <c r="R1570" s="2"/>
    </row>
    <row r="1571" spans="1:18" x14ac:dyDescent="0.25">
      <c r="A1571" s="6"/>
      <c r="B1571" s="46" t="s">
        <v>477</v>
      </c>
      <c r="C1571" s="11"/>
      <c r="D1571" s="11"/>
      <c r="E1571" s="31"/>
      <c r="P1571" s="72"/>
      <c r="Q1571" s="2"/>
      <c r="R1571" s="4"/>
    </row>
    <row r="1572" spans="1:18" x14ac:dyDescent="0.25">
      <c r="A1572" s="9"/>
      <c r="B1572" s="47"/>
      <c r="C1572" s="13"/>
      <c r="D1572" s="13"/>
      <c r="E1572" s="31"/>
      <c r="P1572" s="72"/>
      <c r="Q1572" s="2"/>
      <c r="R1572" s="2"/>
    </row>
    <row r="1573" spans="1:18" x14ac:dyDescent="0.25">
      <c r="A1573" s="6"/>
      <c r="B1573" s="44"/>
      <c r="C1573" s="11"/>
      <c r="D1573" s="11"/>
      <c r="E1573" s="31"/>
      <c r="P1573" s="72"/>
      <c r="Q1573" s="2"/>
      <c r="R1573" s="2"/>
    </row>
    <row r="1574" spans="1:18" ht="45" x14ac:dyDescent="0.25">
      <c r="A1574" s="6"/>
      <c r="B1574" s="45" t="s">
        <v>226</v>
      </c>
      <c r="C1574" s="11"/>
      <c r="D1574" s="11"/>
      <c r="E1574" s="31"/>
      <c r="P1574" s="72"/>
      <c r="Q1574" s="2"/>
      <c r="R1574" s="2"/>
    </row>
    <row r="1575" spans="1:18" x14ac:dyDescent="0.25">
      <c r="A1575" s="6"/>
      <c r="B1575" s="45"/>
      <c r="C1575" s="11"/>
      <c r="D1575" s="11"/>
      <c r="E1575" s="31"/>
      <c r="P1575" s="72"/>
      <c r="Q1575" s="2"/>
      <c r="R1575" s="2"/>
    </row>
    <row r="1576" spans="1:18" x14ac:dyDescent="0.25">
      <c r="A1576" s="6"/>
      <c r="B1576" s="45" t="s">
        <v>27</v>
      </c>
      <c r="C1576" s="11"/>
      <c r="D1576" s="11"/>
      <c r="E1576" s="31"/>
      <c r="P1576" s="72"/>
      <c r="Q1576" s="2"/>
      <c r="R1576" s="2"/>
    </row>
    <row r="1577" spans="1:18" x14ac:dyDescent="0.25">
      <c r="A1577" s="6"/>
      <c r="B1577" s="44"/>
      <c r="C1577" s="11"/>
      <c r="D1577" s="11"/>
      <c r="E1577" s="31"/>
      <c r="P1577" s="72"/>
      <c r="Q1577" s="2"/>
      <c r="R1577" s="2"/>
    </row>
    <row r="1578" spans="1:18" x14ac:dyDescent="0.25">
      <c r="A1578" s="7" t="s">
        <v>9</v>
      </c>
      <c r="B1578" s="48" t="s">
        <v>478</v>
      </c>
      <c r="C1578" s="11">
        <v>3</v>
      </c>
      <c r="D1578" s="12" t="s">
        <v>12</v>
      </c>
      <c r="E1578" s="33"/>
      <c r="F1578" s="34"/>
      <c r="G1578" s="34"/>
      <c r="H1578" s="34"/>
      <c r="I1578" s="34"/>
      <c r="J1578" s="34"/>
      <c r="K1578" s="34"/>
      <c r="L1578" s="34"/>
      <c r="M1578" s="34"/>
      <c r="N1578" s="34"/>
      <c r="O1578" s="34"/>
      <c r="P1578" s="73"/>
      <c r="Q1578" s="17" t="s">
        <v>814</v>
      </c>
      <c r="R1578" s="2"/>
    </row>
    <row r="1579" spans="1:18" x14ac:dyDescent="0.25">
      <c r="A1579" s="6"/>
      <c r="B1579" s="44"/>
      <c r="C1579" s="11"/>
      <c r="D1579" s="11"/>
      <c r="E1579" s="31"/>
      <c r="P1579" s="72"/>
      <c r="Q1579" s="2"/>
      <c r="R1579" s="2"/>
    </row>
    <row r="1580" spans="1:18" x14ac:dyDescent="0.25">
      <c r="A1580" s="7" t="s">
        <v>19</v>
      </c>
      <c r="B1580" s="48" t="s">
        <v>479</v>
      </c>
      <c r="C1580" s="11">
        <v>1</v>
      </c>
      <c r="D1580" s="12" t="s">
        <v>12</v>
      </c>
      <c r="E1580" s="33"/>
      <c r="F1580" s="34"/>
      <c r="G1580" s="34"/>
      <c r="H1580" s="34"/>
      <c r="I1580" s="34"/>
      <c r="J1580" s="34"/>
      <c r="K1580" s="34"/>
      <c r="L1580" s="34"/>
      <c r="M1580" s="34"/>
      <c r="N1580" s="34"/>
      <c r="O1580" s="34"/>
      <c r="P1580" s="73"/>
      <c r="Q1580" s="17" t="s">
        <v>814</v>
      </c>
      <c r="R1580" s="2"/>
    </row>
    <row r="1581" spans="1:18" x14ac:dyDescent="0.25">
      <c r="A1581" s="6"/>
      <c r="B1581" s="44"/>
      <c r="C1581" s="11"/>
      <c r="D1581" s="11"/>
      <c r="E1581" s="31"/>
      <c r="P1581" s="72"/>
      <c r="Q1581" s="2"/>
      <c r="R1581" s="2"/>
    </row>
    <row r="1582" spans="1:18" x14ac:dyDescent="0.25">
      <c r="A1582" s="7" t="s">
        <v>11</v>
      </c>
      <c r="B1582" s="48" t="s">
        <v>480</v>
      </c>
      <c r="C1582" s="11">
        <v>2</v>
      </c>
      <c r="D1582" s="12" t="s">
        <v>12</v>
      </c>
      <c r="E1582" s="33"/>
      <c r="F1582" s="34"/>
      <c r="G1582" s="34"/>
      <c r="H1582" s="34"/>
      <c r="I1582" s="34"/>
      <c r="J1582" s="34"/>
      <c r="K1582" s="34"/>
      <c r="L1582" s="34"/>
      <c r="M1582" s="34"/>
      <c r="N1582" s="34"/>
      <c r="O1582" s="34"/>
      <c r="P1582" s="73"/>
      <c r="Q1582" s="17" t="s">
        <v>814</v>
      </c>
      <c r="R1582" s="2"/>
    </row>
    <row r="1583" spans="1:18" x14ac:dyDescent="0.25">
      <c r="A1583" s="6"/>
      <c r="B1583" s="44"/>
      <c r="C1583" s="11"/>
      <c r="D1583" s="11"/>
      <c r="E1583" s="31"/>
      <c r="P1583" s="72"/>
      <c r="Q1583" s="2"/>
      <c r="R1583" s="2"/>
    </row>
    <row r="1584" spans="1:18" x14ac:dyDescent="0.25">
      <c r="A1584" s="7" t="s">
        <v>13</v>
      </c>
      <c r="B1584" s="48" t="s">
        <v>481</v>
      </c>
      <c r="C1584" s="11">
        <v>2</v>
      </c>
      <c r="D1584" s="12" t="s">
        <v>12</v>
      </c>
      <c r="E1584" s="33"/>
      <c r="F1584" s="34"/>
      <c r="G1584" s="34"/>
      <c r="H1584" s="34"/>
      <c r="I1584" s="34"/>
      <c r="J1584" s="34"/>
      <c r="K1584" s="34"/>
      <c r="L1584" s="34"/>
      <c r="M1584" s="34"/>
      <c r="N1584" s="34"/>
      <c r="O1584" s="34"/>
      <c r="P1584" s="73"/>
      <c r="Q1584" s="17" t="s">
        <v>814</v>
      </c>
      <c r="R1584" s="2"/>
    </row>
    <row r="1585" spans="1:18" x14ac:dyDescent="0.25">
      <c r="A1585" s="6"/>
      <c r="B1585" s="44"/>
      <c r="C1585" s="11"/>
      <c r="D1585" s="11"/>
      <c r="E1585" s="31"/>
      <c r="P1585" s="72"/>
      <c r="Q1585" s="2"/>
      <c r="R1585" s="2"/>
    </row>
    <row r="1586" spans="1:18" ht="60" x14ac:dyDescent="0.25">
      <c r="A1586" s="6"/>
      <c r="B1586" s="45" t="s">
        <v>482</v>
      </c>
      <c r="C1586" s="11"/>
      <c r="D1586" s="11"/>
      <c r="E1586" s="31"/>
      <c r="P1586" s="72"/>
      <c r="Q1586" s="2"/>
      <c r="R1586" s="2"/>
    </row>
    <row r="1587" spans="1:18" x14ac:dyDescent="0.25">
      <c r="A1587" s="6"/>
      <c r="B1587" s="45"/>
      <c r="C1587" s="11"/>
      <c r="D1587" s="11"/>
      <c r="E1587" s="31"/>
      <c r="P1587" s="72"/>
      <c r="Q1587" s="2"/>
      <c r="R1587" s="2"/>
    </row>
    <row r="1588" spans="1:18" x14ac:dyDescent="0.25">
      <c r="A1588" s="6"/>
      <c r="B1588" s="45" t="s">
        <v>27</v>
      </c>
      <c r="C1588" s="11"/>
      <c r="D1588" s="11"/>
      <c r="E1588" s="31"/>
      <c r="P1588" s="72"/>
      <c r="Q1588" s="2"/>
      <c r="R1588" s="2"/>
    </row>
    <row r="1589" spans="1:18" x14ac:dyDescent="0.25">
      <c r="A1589" s="6"/>
      <c r="B1589" s="44"/>
      <c r="C1589" s="11"/>
      <c r="D1589" s="11"/>
      <c r="E1589" s="31"/>
      <c r="P1589" s="72"/>
      <c r="Q1589" s="2"/>
      <c r="R1589" s="2"/>
    </row>
    <row r="1590" spans="1:18" x14ac:dyDescent="0.25">
      <c r="A1590" s="7" t="s">
        <v>14</v>
      </c>
      <c r="B1590" s="48" t="s">
        <v>474</v>
      </c>
      <c r="C1590" s="11">
        <v>7</v>
      </c>
      <c r="D1590" s="12" t="s">
        <v>12</v>
      </c>
      <c r="E1590" s="33"/>
      <c r="F1590" s="34"/>
      <c r="G1590" s="34"/>
      <c r="H1590" s="34"/>
      <c r="I1590" s="34"/>
      <c r="J1590" s="34"/>
      <c r="K1590" s="34"/>
      <c r="L1590" s="34"/>
      <c r="M1590" s="34"/>
      <c r="N1590" s="34"/>
      <c r="O1590" s="34"/>
      <c r="P1590" s="73"/>
      <c r="Q1590" s="17" t="s">
        <v>814</v>
      </c>
      <c r="R1590" s="2"/>
    </row>
    <row r="1591" spans="1:18" x14ac:dyDescent="0.25">
      <c r="A1591" s="6"/>
      <c r="B1591" s="44"/>
      <c r="C1591" s="11"/>
      <c r="D1591" s="11"/>
      <c r="E1591" s="31"/>
      <c r="P1591" s="72"/>
      <c r="Q1591" s="2"/>
      <c r="R1591" s="2"/>
    </row>
    <row r="1592" spans="1:18" x14ac:dyDescent="0.25">
      <c r="A1592" s="7" t="s">
        <v>15</v>
      </c>
      <c r="B1592" s="48" t="s">
        <v>475</v>
      </c>
      <c r="C1592" s="11">
        <v>38</v>
      </c>
      <c r="D1592" s="12" t="s">
        <v>12</v>
      </c>
      <c r="E1592" s="33"/>
      <c r="F1592" s="34"/>
      <c r="G1592" s="34"/>
      <c r="H1592" s="34"/>
      <c r="I1592" s="34"/>
      <c r="J1592" s="34"/>
      <c r="K1592" s="34"/>
      <c r="L1592" s="34"/>
      <c r="M1592" s="34"/>
      <c r="N1592" s="34"/>
      <c r="O1592" s="34"/>
      <c r="P1592" s="73"/>
      <c r="Q1592" s="17" t="s">
        <v>814</v>
      </c>
      <c r="R1592" s="2"/>
    </row>
    <row r="1593" spans="1:18" x14ac:dyDescent="0.25">
      <c r="A1593" s="6"/>
      <c r="B1593" s="44"/>
      <c r="C1593" s="11"/>
      <c r="D1593" s="11"/>
      <c r="E1593" s="31"/>
      <c r="P1593" s="72"/>
      <c r="Q1593" s="2"/>
      <c r="R1593" s="2"/>
    </row>
    <row r="1594" spans="1:18" x14ac:dyDescent="0.25">
      <c r="A1594" s="7" t="s">
        <v>16</v>
      </c>
      <c r="B1594" s="48" t="s">
        <v>28</v>
      </c>
      <c r="C1594" s="11">
        <v>53</v>
      </c>
      <c r="D1594" s="12" t="s">
        <v>12</v>
      </c>
      <c r="E1594" s="33"/>
      <c r="F1594" s="34"/>
      <c r="G1594" s="34"/>
      <c r="H1594" s="34"/>
      <c r="I1594" s="34"/>
      <c r="J1594" s="34"/>
      <c r="K1594" s="34"/>
      <c r="L1594" s="34"/>
      <c r="M1594" s="34"/>
      <c r="N1594" s="34"/>
      <c r="O1594" s="34"/>
      <c r="P1594" s="73"/>
      <c r="Q1594" s="17" t="s">
        <v>814</v>
      </c>
      <c r="R1594" s="2"/>
    </row>
    <row r="1595" spans="1:18" x14ac:dyDescent="0.25">
      <c r="A1595" s="6"/>
      <c r="B1595" s="44"/>
      <c r="C1595" s="11"/>
      <c r="D1595" s="11"/>
      <c r="E1595" s="31"/>
      <c r="P1595" s="72"/>
      <c r="Q1595" s="2"/>
      <c r="R1595" s="2"/>
    </row>
    <row r="1596" spans="1:18" ht="45" x14ac:dyDescent="0.25">
      <c r="A1596" s="6"/>
      <c r="B1596" s="45" t="s">
        <v>231</v>
      </c>
      <c r="C1596" s="11"/>
      <c r="D1596" s="11"/>
      <c r="E1596" s="31"/>
      <c r="P1596" s="72"/>
      <c r="Q1596" s="2"/>
      <c r="R1596" s="2"/>
    </row>
    <row r="1597" spans="1:18" x14ac:dyDescent="0.25">
      <c r="A1597" s="6"/>
      <c r="B1597" s="45"/>
      <c r="C1597" s="11"/>
      <c r="D1597" s="11"/>
      <c r="E1597" s="31"/>
      <c r="P1597" s="72"/>
      <c r="Q1597" s="2"/>
      <c r="R1597" s="2"/>
    </row>
    <row r="1598" spans="1:18" x14ac:dyDescent="0.25">
      <c r="A1598" s="6"/>
      <c r="B1598" s="45" t="s">
        <v>27</v>
      </c>
      <c r="C1598" s="11"/>
      <c r="D1598" s="11"/>
      <c r="E1598" s="31"/>
      <c r="P1598" s="72"/>
      <c r="Q1598" s="2"/>
      <c r="R1598" s="2"/>
    </row>
    <row r="1599" spans="1:18" x14ac:dyDescent="0.25">
      <c r="A1599" s="6"/>
      <c r="B1599" s="44"/>
      <c r="C1599" s="11"/>
      <c r="D1599" s="11"/>
      <c r="E1599" s="31"/>
      <c r="P1599" s="72"/>
      <c r="Q1599" s="2"/>
      <c r="R1599" s="2"/>
    </row>
    <row r="1600" spans="1:18" x14ac:dyDescent="0.25">
      <c r="A1600" s="7" t="s">
        <v>17</v>
      </c>
      <c r="B1600" s="48" t="s">
        <v>483</v>
      </c>
      <c r="C1600" s="11">
        <v>1</v>
      </c>
      <c r="D1600" s="12" t="s">
        <v>12</v>
      </c>
      <c r="E1600" s="33"/>
      <c r="F1600" s="34"/>
      <c r="G1600" s="34"/>
      <c r="H1600" s="34"/>
      <c r="I1600" s="34"/>
      <c r="J1600" s="34"/>
      <c r="K1600" s="34"/>
      <c r="L1600" s="34"/>
      <c r="M1600" s="34"/>
      <c r="N1600" s="34"/>
      <c r="O1600" s="34"/>
      <c r="P1600" s="73"/>
      <c r="Q1600" s="17" t="s">
        <v>814</v>
      </c>
      <c r="R1600" s="2"/>
    </row>
    <row r="1601" spans="1:18" x14ac:dyDescent="0.25">
      <c r="A1601" s="6"/>
      <c r="B1601" s="44"/>
      <c r="C1601" s="11"/>
      <c r="D1601" s="11"/>
      <c r="E1601" s="31"/>
      <c r="P1601" s="72"/>
      <c r="Q1601" s="2"/>
      <c r="R1601" s="2"/>
    </row>
    <row r="1602" spans="1:18" x14ac:dyDescent="0.25">
      <c r="A1602" s="7" t="s">
        <v>18</v>
      </c>
      <c r="B1602" s="48" t="s">
        <v>484</v>
      </c>
      <c r="C1602" s="11">
        <v>1</v>
      </c>
      <c r="D1602" s="12" t="s">
        <v>12</v>
      </c>
      <c r="E1602" s="33"/>
      <c r="F1602" s="34"/>
      <c r="G1602" s="34"/>
      <c r="H1602" s="34"/>
      <c r="I1602" s="34"/>
      <c r="J1602" s="34"/>
      <c r="K1602" s="34"/>
      <c r="L1602" s="34"/>
      <c r="M1602" s="34"/>
      <c r="N1602" s="34"/>
      <c r="O1602" s="34"/>
      <c r="P1602" s="73"/>
      <c r="Q1602" s="17" t="s">
        <v>814</v>
      </c>
      <c r="R1602" s="2"/>
    </row>
    <row r="1603" spans="1:18" x14ac:dyDescent="0.25">
      <c r="A1603" s="6"/>
      <c r="B1603" s="44"/>
      <c r="C1603" s="11"/>
      <c r="D1603" s="11"/>
      <c r="E1603" s="31"/>
      <c r="P1603" s="72"/>
      <c r="Q1603" s="2"/>
      <c r="R1603" s="2"/>
    </row>
    <row r="1604" spans="1:18" x14ac:dyDescent="0.25">
      <c r="A1604" s="7" t="s">
        <v>38</v>
      </c>
      <c r="B1604" s="48" t="s">
        <v>485</v>
      </c>
      <c r="C1604" s="11">
        <v>1</v>
      </c>
      <c r="D1604" s="12" t="s">
        <v>12</v>
      </c>
      <c r="E1604" s="33"/>
      <c r="F1604" s="34"/>
      <c r="G1604" s="34"/>
      <c r="H1604" s="34"/>
      <c r="I1604" s="34"/>
      <c r="J1604" s="34"/>
      <c r="K1604" s="34"/>
      <c r="L1604" s="34"/>
      <c r="M1604" s="34"/>
      <c r="N1604" s="34"/>
      <c r="O1604" s="34"/>
      <c r="P1604" s="73"/>
      <c r="Q1604" s="17" t="s">
        <v>814</v>
      </c>
      <c r="R1604" s="2"/>
    </row>
    <row r="1605" spans="1:18" x14ac:dyDescent="0.25">
      <c r="A1605" s="6"/>
      <c r="B1605" s="44"/>
      <c r="C1605" s="11"/>
      <c r="D1605" s="11"/>
      <c r="E1605" s="31"/>
      <c r="P1605" s="72"/>
      <c r="Q1605" s="2"/>
      <c r="R1605" s="2"/>
    </row>
    <row r="1606" spans="1:18" x14ac:dyDescent="0.25">
      <c r="A1606" s="7" t="s">
        <v>39</v>
      </c>
      <c r="B1606" s="48" t="s">
        <v>486</v>
      </c>
      <c r="C1606" s="11">
        <v>1</v>
      </c>
      <c r="D1606" s="12" t="s">
        <v>12</v>
      </c>
      <c r="E1606" s="33"/>
      <c r="F1606" s="34"/>
      <c r="G1606" s="34"/>
      <c r="H1606" s="34"/>
      <c r="I1606" s="34"/>
      <c r="J1606" s="34"/>
      <c r="K1606" s="34"/>
      <c r="L1606" s="34"/>
      <c r="M1606" s="34"/>
      <c r="N1606" s="34"/>
      <c r="O1606" s="34"/>
      <c r="P1606" s="73"/>
      <c r="Q1606" s="17" t="s">
        <v>814</v>
      </c>
      <c r="R1606" s="2"/>
    </row>
    <row r="1607" spans="1:18" x14ac:dyDescent="0.25">
      <c r="A1607" s="6"/>
      <c r="B1607" s="44"/>
      <c r="C1607" s="11"/>
      <c r="D1607" s="11"/>
      <c r="E1607" s="31"/>
      <c r="P1607" s="72"/>
      <c r="Q1607" s="2"/>
      <c r="R1607" s="2"/>
    </row>
    <row r="1608" spans="1:18" x14ac:dyDescent="0.25">
      <c r="A1608" s="7" t="s">
        <v>40</v>
      </c>
      <c r="B1608" s="48" t="s">
        <v>487</v>
      </c>
      <c r="C1608" s="11">
        <v>2</v>
      </c>
      <c r="D1608" s="12" t="s">
        <v>12</v>
      </c>
      <c r="E1608" s="33"/>
      <c r="F1608" s="34"/>
      <c r="G1608" s="34"/>
      <c r="H1608" s="34"/>
      <c r="I1608" s="34"/>
      <c r="J1608" s="34"/>
      <c r="K1608" s="34"/>
      <c r="L1608" s="34"/>
      <c r="M1608" s="34"/>
      <c r="N1608" s="34"/>
      <c r="O1608" s="34"/>
      <c r="P1608" s="73"/>
      <c r="Q1608" s="17" t="s">
        <v>814</v>
      </c>
      <c r="R1608" s="2"/>
    </row>
    <row r="1609" spans="1:18" x14ac:dyDescent="0.25">
      <c r="A1609" s="6"/>
      <c r="B1609" s="44"/>
      <c r="C1609" s="11"/>
      <c r="D1609" s="11"/>
      <c r="E1609" s="31"/>
      <c r="P1609" s="72"/>
      <c r="Q1609" s="2"/>
      <c r="R1609" s="2"/>
    </row>
    <row r="1610" spans="1:18" x14ac:dyDescent="0.25">
      <c r="A1610" s="7" t="s">
        <v>41</v>
      </c>
      <c r="B1610" s="48" t="s">
        <v>488</v>
      </c>
      <c r="C1610" s="11">
        <v>1</v>
      </c>
      <c r="D1610" s="12" t="s">
        <v>12</v>
      </c>
      <c r="E1610" s="33"/>
      <c r="F1610" s="34"/>
      <c r="G1610" s="34"/>
      <c r="H1610" s="34"/>
      <c r="I1610" s="34"/>
      <c r="J1610" s="34"/>
      <c r="K1610" s="34"/>
      <c r="L1610" s="34"/>
      <c r="M1610" s="34"/>
      <c r="N1610" s="34"/>
      <c r="O1610" s="34"/>
      <c r="P1610" s="73"/>
      <c r="Q1610" s="17" t="s">
        <v>814</v>
      </c>
      <c r="R1610" s="2"/>
    </row>
    <row r="1611" spans="1:18" x14ac:dyDescent="0.25">
      <c r="A1611" s="6"/>
      <c r="B1611" s="44"/>
      <c r="C1611" s="11"/>
      <c r="D1611" s="11"/>
      <c r="E1611" s="31"/>
      <c r="P1611" s="72"/>
      <c r="Q1611" s="2"/>
      <c r="R1611" s="2"/>
    </row>
    <row r="1612" spans="1:18" x14ac:dyDescent="0.25">
      <c r="A1612" s="7" t="s">
        <v>42</v>
      </c>
      <c r="B1612" s="48" t="s">
        <v>489</v>
      </c>
      <c r="C1612" s="11">
        <v>1</v>
      </c>
      <c r="D1612" s="12" t="s">
        <v>12</v>
      </c>
      <c r="E1612" s="33"/>
      <c r="F1612" s="34"/>
      <c r="G1612" s="34"/>
      <c r="H1612" s="34"/>
      <c r="I1612" s="34"/>
      <c r="J1612" s="34"/>
      <c r="K1612" s="34"/>
      <c r="L1612" s="34"/>
      <c r="M1612" s="34"/>
      <c r="N1612" s="34"/>
      <c r="O1612" s="34"/>
      <c r="P1612" s="73"/>
      <c r="Q1612" s="17" t="s">
        <v>814</v>
      </c>
      <c r="R1612" s="2"/>
    </row>
    <row r="1613" spans="1:18" x14ac:dyDescent="0.25">
      <c r="A1613" s="6"/>
      <c r="B1613" s="44"/>
      <c r="C1613" s="11"/>
      <c r="D1613" s="11"/>
      <c r="E1613" s="31"/>
      <c r="P1613" s="72"/>
      <c r="Q1613" s="2"/>
      <c r="R1613" s="2"/>
    </row>
    <row r="1614" spans="1:18" x14ac:dyDescent="0.25">
      <c r="A1614" s="7" t="s">
        <v>43</v>
      </c>
      <c r="B1614" s="48" t="s">
        <v>490</v>
      </c>
      <c r="C1614" s="11">
        <v>3</v>
      </c>
      <c r="D1614" s="12" t="s">
        <v>12</v>
      </c>
      <c r="E1614" s="33"/>
      <c r="F1614" s="34"/>
      <c r="G1614" s="34"/>
      <c r="H1614" s="34"/>
      <c r="I1614" s="34"/>
      <c r="J1614" s="34"/>
      <c r="K1614" s="34"/>
      <c r="L1614" s="34"/>
      <c r="M1614" s="34"/>
      <c r="N1614" s="34"/>
      <c r="O1614" s="34"/>
      <c r="P1614" s="73"/>
      <c r="Q1614" s="17" t="s">
        <v>814</v>
      </c>
      <c r="R1614" s="2"/>
    </row>
    <row r="1615" spans="1:18" x14ac:dyDescent="0.25">
      <c r="A1615" s="6"/>
      <c r="B1615" s="44"/>
      <c r="C1615" s="11"/>
      <c r="D1615" s="11"/>
      <c r="E1615" s="31"/>
      <c r="P1615" s="72"/>
      <c r="Q1615" s="2"/>
      <c r="R1615" s="2"/>
    </row>
    <row r="1616" spans="1:18" x14ac:dyDescent="0.25">
      <c r="A1616" s="7" t="s">
        <v>163</v>
      </c>
      <c r="B1616" s="48" t="s">
        <v>491</v>
      </c>
      <c r="C1616" s="11">
        <v>4</v>
      </c>
      <c r="D1616" s="12" t="s">
        <v>12</v>
      </c>
      <c r="E1616" s="33"/>
      <c r="F1616" s="34"/>
      <c r="G1616" s="34"/>
      <c r="H1616" s="34"/>
      <c r="I1616" s="34"/>
      <c r="J1616" s="34"/>
      <c r="K1616" s="34"/>
      <c r="L1616" s="34"/>
      <c r="M1616" s="34"/>
      <c r="N1616" s="34"/>
      <c r="O1616" s="34"/>
      <c r="P1616" s="73"/>
      <c r="Q1616" s="17" t="s">
        <v>814</v>
      </c>
      <c r="R1616" s="2"/>
    </row>
    <row r="1617" spans="1:18" x14ac:dyDescent="0.25">
      <c r="A1617" s="6"/>
      <c r="B1617" s="44"/>
      <c r="C1617" s="11"/>
      <c r="D1617" s="11"/>
      <c r="E1617" s="31"/>
      <c r="P1617" s="72"/>
      <c r="Q1617" s="2"/>
      <c r="R1617" s="2"/>
    </row>
    <row r="1618" spans="1:18" ht="60" x14ac:dyDescent="0.25">
      <c r="A1618" s="6"/>
      <c r="B1618" s="45" t="s">
        <v>492</v>
      </c>
      <c r="C1618" s="11"/>
      <c r="D1618" s="11"/>
      <c r="E1618" s="31"/>
      <c r="P1618" s="72"/>
      <c r="Q1618" s="2"/>
      <c r="R1618" s="2"/>
    </row>
    <row r="1619" spans="1:18" x14ac:dyDescent="0.25">
      <c r="A1619" s="6"/>
      <c r="B1619" s="45"/>
      <c r="C1619" s="11"/>
      <c r="D1619" s="11"/>
      <c r="E1619" s="31"/>
      <c r="P1619" s="72"/>
      <c r="Q1619" s="2"/>
      <c r="R1619" s="2"/>
    </row>
    <row r="1620" spans="1:18" x14ac:dyDescent="0.25">
      <c r="A1620" s="6"/>
      <c r="B1620" s="45" t="s">
        <v>27</v>
      </c>
      <c r="C1620" s="11"/>
      <c r="D1620" s="11"/>
      <c r="E1620" s="31"/>
      <c r="P1620" s="72"/>
      <c r="Q1620" s="2"/>
      <c r="R1620" s="2"/>
    </row>
    <row r="1621" spans="1:18" x14ac:dyDescent="0.25">
      <c r="A1621" s="6"/>
      <c r="B1621" s="44"/>
      <c r="C1621" s="11"/>
      <c r="D1621" s="11"/>
      <c r="E1621" s="31"/>
      <c r="P1621" s="72"/>
      <c r="Q1621" s="2"/>
      <c r="R1621" s="2"/>
    </row>
    <row r="1622" spans="1:18" x14ac:dyDescent="0.25">
      <c r="A1622" s="7" t="s">
        <v>164</v>
      </c>
      <c r="B1622" s="48" t="s">
        <v>493</v>
      </c>
      <c r="C1622" s="11">
        <v>1</v>
      </c>
      <c r="D1622" s="12" t="s">
        <v>12</v>
      </c>
      <c r="E1622" s="33"/>
      <c r="F1622" s="34"/>
      <c r="G1622" s="34"/>
      <c r="H1622" s="34"/>
      <c r="I1622" s="34"/>
      <c r="J1622" s="34"/>
      <c r="K1622" s="34"/>
      <c r="L1622" s="34"/>
      <c r="M1622" s="34"/>
      <c r="N1622" s="34"/>
      <c r="O1622" s="34"/>
      <c r="P1622" s="73"/>
      <c r="Q1622" s="17" t="s">
        <v>814</v>
      </c>
      <c r="R1622" s="2"/>
    </row>
    <row r="1623" spans="1:18" x14ac:dyDescent="0.25">
      <c r="A1623" s="6"/>
      <c r="B1623" s="44"/>
      <c r="C1623" s="11"/>
      <c r="D1623" s="11"/>
      <c r="E1623" s="31"/>
      <c r="P1623" s="72"/>
      <c r="Q1623" s="2"/>
      <c r="R1623" s="2"/>
    </row>
    <row r="1624" spans="1:18" ht="60" x14ac:dyDescent="0.25">
      <c r="A1624" s="6"/>
      <c r="B1624" s="45" t="s">
        <v>494</v>
      </c>
      <c r="C1624" s="11"/>
      <c r="D1624" s="11"/>
      <c r="E1624" s="31"/>
      <c r="P1624" s="72"/>
      <c r="Q1624" s="2"/>
      <c r="R1624" s="2"/>
    </row>
    <row r="1625" spans="1:18" x14ac:dyDescent="0.25">
      <c r="A1625" s="6"/>
      <c r="B1625" s="45"/>
      <c r="C1625" s="11"/>
      <c r="D1625" s="11"/>
      <c r="E1625" s="31"/>
      <c r="P1625" s="72"/>
      <c r="Q1625" s="2"/>
      <c r="R1625" s="2"/>
    </row>
    <row r="1626" spans="1:18" x14ac:dyDescent="0.25">
      <c r="A1626" s="6"/>
      <c r="B1626" s="45" t="s">
        <v>27</v>
      </c>
      <c r="C1626" s="11"/>
      <c r="D1626" s="11"/>
      <c r="E1626" s="31"/>
      <c r="P1626" s="72"/>
      <c r="Q1626" s="2"/>
      <c r="R1626" s="2"/>
    </row>
    <row r="1627" spans="1:18" x14ac:dyDescent="0.25">
      <c r="A1627" s="6"/>
      <c r="B1627" s="44"/>
      <c r="C1627" s="11"/>
      <c r="D1627" s="11"/>
      <c r="E1627" s="31"/>
      <c r="P1627" s="72"/>
      <c r="Q1627" s="2"/>
      <c r="R1627" s="2"/>
    </row>
    <row r="1628" spans="1:18" x14ac:dyDescent="0.25">
      <c r="A1628" s="8" t="s">
        <v>165</v>
      </c>
      <c r="B1628" s="49" t="s">
        <v>28</v>
      </c>
      <c r="C1628" s="13">
        <v>1</v>
      </c>
      <c r="D1628" s="14" t="s">
        <v>12</v>
      </c>
      <c r="E1628" s="33"/>
      <c r="F1628" s="34"/>
      <c r="G1628" s="34"/>
      <c r="H1628" s="34"/>
      <c r="I1628" s="34"/>
      <c r="J1628" s="34"/>
      <c r="K1628" s="34"/>
      <c r="L1628" s="34"/>
      <c r="M1628" s="34"/>
      <c r="N1628" s="34"/>
      <c r="O1628" s="34"/>
      <c r="P1628" s="73"/>
      <c r="Q1628" s="17" t="s">
        <v>814</v>
      </c>
      <c r="R1628" s="2"/>
    </row>
    <row r="1629" spans="1:18" x14ac:dyDescent="0.25">
      <c r="A1629" s="6"/>
      <c r="B1629" s="44"/>
      <c r="C1629" s="11"/>
      <c r="D1629" s="11"/>
      <c r="E1629" s="31"/>
      <c r="P1629" s="72"/>
      <c r="Q1629" s="2"/>
      <c r="R1629" s="2"/>
    </row>
    <row r="1630" spans="1:18" x14ac:dyDescent="0.25">
      <c r="A1630" s="6"/>
      <c r="B1630" s="46" t="s">
        <v>495</v>
      </c>
      <c r="C1630" s="11"/>
      <c r="D1630" s="11"/>
      <c r="E1630" s="31"/>
      <c r="P1630" s="72"/>
      <c r="Q1630" s="2"/>
      <c r="R1630" s="4"/>
    </row>
    <row r="1631" spans="1:18" x14ac:dyDescent="0.25">
      <c r="A1631" s="9"/>
      <c r="B1631" s="47"/>
      <c r="C1631" s="13"/>
      <c r="D1631" s="13"/>
      <c r="E1631" s="31"/>
      <c r="P1631" s="72"/>
      <c r="Q1631" s="2"/>
      <c r="R1631" s="2"/>
    </row>
    <row r="1632" spans="1:18" x14ac:dyDescent="0.25">
      <c r="A1632" s="6"/>
      <c r="B1632" s="44"/>
      <c r="C1632" s="11"/>
      <c r="D1632" s="11"/>
      <c r="E1632" s="31"/>
      <c r="P1632" s="72"/>
      <c r="Q1632" s="2"/>
      <c r="R1632" s="2"/>
    </row>
    <row r="1633" spans="1:18" x14ac:dyDescent="0.25">
      <c r="A1633" s="6"/>
      <c r="B1633" s="45" t="s">
        <v>31</v>
      </c>
      <c r="C1633" s="11"/>
      <c r="D1633" s="11"/>
      <c r="E1633" s="31"/>
      <c r="P1633" s="72"/>
      <c r="Q1633" s="2"/>
      <c r="R1633" s="2"/>
    </row>
    <row r="1634" spans="1:18" x14ac:dyDescent="0.25">
      <c r="A1634" s="6"/>
      <c r="B1634" s="45"/>
      <c r="C1634" s="11"/>
      <c r="D1634" s="11"/>
      <c r="E1634" s="31"/>
      <c r="P1634" s="72"/>
      <c r="Q1634" s="2"/>
      <c r="R1634" s="2"/>
    </row>
    <row r="1635" spans="1:18" x14ac:dyDescent="0.25">
      <c r="A1635" s="6"/>
      <c r="B1635" s="45" t="s">
        <v>32</v>
      </c>
      <c r="C1635" s="11"/>
      <c r="D1635" s="11"/>
      <c r="E1635" s="31"/>
      <c r="P1635" s="72"/>
      <c r="Q1635" s="2"/>
      <c r="R1635" s="2"/>
    </row>
    <row r="1636" spans="1:18" x14ac:dyDescent="0.25">
      <c r="A1636" s="6"/>
      <c r="B1636" s="44"/>
      <c r="C1636" s="11"/>
      <c r="D1636" s="11"/>
      <c r="E1636" s="31"/>
      <c r="P1636" s="72"/>
      <c r="Q1636" s="2"/>
      <c r="R1636" s="2"/>
    </row>
    <row r="1637" spans="1:18" ht="30" x14ac:dyDescent="0.25">
      <c r="A1637" s="7" t="s">
        <v>9</v>
      </c>
      <c r="B1637" s="48" t="s">
        <v>33</v>
      </c>
      <c r="C1637" s="11">
        <v>1</v>
      </c>
      <c r="D1637" s="12" t="s">
        <v>34</v>
      </c>
      <c r="E1637" s="25"/>
      <c r="F1637" s="26">
        <f>C1637*E1637</f>
        <v>0</v>
      </c>
      <c r="G1637" s="26"/>
      <c r="H1637" s="26">
        <f>C1637*G1637</f>
        <v>0</v>
      </c>
      <c r="I1637" s="27"/>
      <c r="J1637" s="26">
        <f>C1637*I1637</f>
        <v>0</v>
      </c>
      <c r="K1637" s="28"/>
      <c r="L1637" s="26">
        <f>C1637*K1637</f>
        <v>0</v>
      </c>
      <c r="M1637" s="26">
        <f>E1637+G1637+I1637+K1637</f>
        <v>0</v>
      </c>
      <c r="N1637" s="26">
        <f>M1637*N$2</f>
        <v>0</v>
      </c>
      <c r="O1637" s="26">
        <f>M1637+N1637</f>
        <v>0</v>
      </c>
      <c r="P1637" s="74">
        <f>O1637/39</f>
        <v>0</v>
      </c>
      <c r="Q1637" s="41" t="s">
        <v>828</v>
      </c>
      <c r="R1637" s="39"/>
    </row>
    <row r="1638" spans="1:18" x14ac:dyDescent="0.25">
      <c r="A1638" s="6"/>
      <c r="B1638" s="44"/>
      <c r="C1638" s="11"/>
      <c r="D1638" s="11"/>
      <c r="E1638" s="31"/>
      <c r="P1638" s="72"/>
      <c r="Q1638" s="2"/>
      <c r="R1638" s="2"/>
    </row>
    <row r="1639" spans="1:18" x14ac:dyDescent="0.25">
      <c r="A1639" s="6"/>
      <c r="B1639" s="45" t="s">
        <v>36</v>
      </c>
      <c r="C1639" s="11"/>
      <c r="D1639" s="11"/>
      <c r="E1639" s="31"/>
      <c r="P1639" s="72"/>
      <c r="Q1639" s="2"/>
      <c r="R1639" s="2"/>
    </row>
    <row r="1640" spans="1:18" x14ac:dyDescent="0.25">
      <c r="A1640" s="6"/>
      <c r="B1640" s="45"/>
      <c r="C1640" s="11"/>
      <c r="D1640" s="11"/>
      <c r="E1640" s="31"/>
      <c r="P1640" s="72"/>
      <c r="Q1640" s="2"/>
      <c r="R1640" s="2"/>
    </row>
    <row r="1641" spans="1:18" x14ac:dyDescent="0.25">
      <c r="A1641" s="6"/>
      <c r="B1641" s="45" t="s">
        <v>37</v>
      </c>
      <c r="C1641" s="11"/>
      <c r="D1641" s="11"/>
      <c r="E1641" s="31"/>
      <c r="P1641" s="72"/>
      <c r="Q1641" s="2"/>
      <c r="R1641" s="2"/>
    </row>
    <row r="1642" spans="1:18" x14ac:dyDescent="0.25">
      <c r="A1642" s="6"/>
      <c r="B1642" s="45"/>
      <c r="C1642" s="11"/>
      <c r="D1642" s="11"/>
      <c r="E1642" s="31"/>
      <c r="P1642" s="72"/>
      <c r="Q1642" s="2"/>
      <c r="R1642" s="2"/>
    </row>
    <row r="1643" spans="1:18" s="19" customFormat="1" ht="60" x14ac:dyDescent="0.25">
      <c r="A1643" s="6"/>
      <c r="B1643" s="50" t="s">
        <v>858</v>
      </c>
      <c r="C1643" s="6"/>
      <c r="D1643" s="6"/>
      <c r="E1643" s="37"/>
      <c r="F1643" s="38"/>
      <c r="G1643" s="38"/>
      <c r="H1643" s="38"/>
      <c r="I1643" s="38"/>
      <c r="J1643" s="38"/>
      <c r="K1643" s="38"/>
      <c r="L1643" s="38"/>
      <c r="M1643" s="38"/>
      <c r="N1643" s="38"/>
      <c r="O1643" s="38"/>
      <c r="P1643" s="76"/>
      <c r="Q1643" s="18" t="s">
        <v>813</v>
      </c>
      <c r="R1643" s="20"/>
    </row>
    <row r="1644" spans="1:18" x14ac:dyDescent="0.25">
      <c r="A1644" s="6"/>
      <c r="B1644" s="45"/>
      <c r="C1644" s="11"/>
      <c r="D1644" s="11"/>
      <c r="E1644" s="31"/>
      <c r="P1644" s="72"/>
      <c r="Q1644" s="2"/>
      <c r="R1644" s="2"/>
    </row>
    <row r="1645" spans="1:18" x14ac:dyDescent="0.25">
      <c r="A1645" s="6"/>
      <c r="B1645" s="44"/>
      <c r="C1645" s="11"/>
      <c r="D1645" s="11"/>
      <c r="E1645" s="31"/>
      <c r="P1645" s="72"/>
      <c r="Q1645" s="2"/>
      <c r="R1645" s="2"/>
    </row>
    <row r="1646" spans="1:18" ht="30" x14ac:dyDescent="0.25">
      <c r="A1646" s="6"/>
      <c r="B1646" s="45" t="s">
        <v>803</v>
      </c>
      <c r="C1646" s="11"/>
      <c r="D1646" s="11"/>
      <c r="E1646" s="31"/>
      <c r="P1646" s="72"/>
      <c r="Q1646" s="2"/>
      <c r="R1646" s="2"/>
    </row>
    <row r="1647" spans="1:18" x14ac:dyDescent="0.25">
      <c r="A1647" s="6"/>
      <c r="B1647" s="44"/>
      <c r="C1647" s="11"/>
      <c r="D1647" s="11"/>
      <c r="E1647" s="31"/>
      <c r="P1647" s="72"/>
      <c r="Q1647" s="2"/>
      <c r="R1647" s="2"/>
    </row>
    <row r="1648" spans="1:18" x14ac:dyDescent="0.25">
      <c r="A1648" s="6"/>
      <c r="B1648" s="45" t="s">
        <v>44</v>
      </c>
      <c r="C1648" s="11"/>
      <c r="D1648" s="11"/>
      <c r="E1648" s="31"/>
      <c r="P1648" s="72"/>
      <c r="Q1648" s="2"/>
      <c r="R1648" s="2"/>
    </row>
    <row r="1649" spans="1:18" x14ac:dyDescent="0.25">
      <c r="A1649" s="6"/>
      <c r="B1649" s="45"/>
      <c r="C1649" s="11"/>
      <c r="D1649" s="11"/>
      <c r="E1649" s="31"/>
      <c r="P1649" s="72"/>
      <c r="Q1649" s="2"/>
      <c r="R1649" s="2"/>
    </row>
    <row r="1650" spans="1:18" x14ac:dyDescent="0.25">
      <c r="A1650" s="6"/>
      <c r="B1650" s="45" t="s">
        <v>5</v>
      </c>
      <c r="C1650" s="11"/>
      <c r="D1650" s="11"/>
      <c r="E1650" s="31"/>
      <c r="P1650" s="72"/>
      <c r="Q1650" s="2"/>
      <c r="R1650" s="2"/>
    </row>
    <row r="1651" spans="1:18" x14ac:dyDescent="0.25">
      <c r="A1651" s="6"/>
      <c r="B1651" s="45"/>
      <c r="C1651" s="11"/>
      <c r="D1651" s="11"/>
      <c r="E1651" s="31"/>
      <c r="P1651" s="72"/>
      <c r="Q1651" s="2"/>
      <c r="R1651" s="2"/>
    </row>
    <row r="1652" spans="1:18" x14ac:dyDescent="0.25">
      <c r="A1652" s="6"/>
      <c r="B1652" s="45" t="s">
        <v>45</v>
      </c>
      <c r="C1652" s="11"/>
      <c r="D1652" s="11"/>
      <c r="E1652" s="31"/>
      <c r="P1652" s="72"/>
      <c r="Q1652" s="2"/>
      <c r="R1652" s="2"/>
    </row>
    <row r="1653" spans="1:18" x14ac:dyDescent="0.25">
      <c r="A1653" s="6"/>
      <c r="B1653" s="45"/>
      <c r="C1653" s="11"/>
      <c r="D1653" s="11"/>
      <c r="E1653" s="31"/>
      <c r="P1653" s="72"/>
      <c r="Q1653" s="2"/>
      <c r="R1653" s="2"/>
    </row>
    <row r="1654" spans="1:18" ht="60" x14ac:dyDescent="0.25">
      <c r="A1654" s="6"/>
      <c r="B1654" s="45" t="s">
        <v>496</v>
      </c>
      <c r="C1654" s="11"/>
      <c r="D1654" s="11"/>
      <c r="E1654" s="31"/>
      <c r="P1654" s="72"/>
      <c r="Q1654" s="2"/>
      <c r="R1654" s="2"/>
    </row>
    <row r="1655" spans="1:18" x14ac:dyDescent="0.25">
      <c r="A1655" s="6"/>
      <c r="B1655" s="45"/>
      <c r="C1655" s="11"/>
      <c r="D1655" s="11"/>
      <c r="E1655" s="31"/>
      <c r="P1655" s="72"/>
      <c r="Q1655" s="2"/>
      <c r="R1655" s="2"/>
    </row>
    <row r="1656" spans="1:18" ht="30" x14ac:dyDescent="0.25">
      <c r="A1656" s="6"/>
      <c r="B1656" s="45" t="s">
        <v>497</v>
      </c>
      <c r="C1656" s="11"/>
      <c r="D1656" s="11"/>
      <c r="E1656" s="31"/>
      <c r="P1656" s="72"/>
      <c r="Q1656" s="2"/>
      <c r="R1656" s="2"/>
    </row>
    <row r="1657" spans="1:18" x14ac:dyDescent="0.25">
      <c r="A1657" s="6"/>
      <c r="B1657" s="45"/>
      <c r="C1657" s="11"/>
      <c r="D1657" s="11"/>
      <c r="E1657" s="31"/>
      <c r="P1657" s="72"/>
      <c r="Q1657" s="2"/>
      <c r="R1657" s="2"/>
    </row>
    <row r="1658" spans="1:18" x14ac:dyDescent="0.25">
      <c r="A1658" s="6"/>
      <c r="B1658" s="45" t="s">
        <v>6</v>
      </c>
      <c r="C1658" s="11"/>
      <c r="D1658" s="11"/>
      <c r="E1658" s="31"/>
      <c r="P1658" s="72"/>
      <c r="Q1658" s="2"/>
      <c r="R1658" s="2"/>
    </row>
    <row r="1659" spans="1:18" x14ac:dyDescent="0.25">
      <c r="A1659" s="6"/>
      <c r="B1659" s="45"/>
      <c r="C1659" s="11"/>
      <c r="D1659" s="11"/>
      <c r="E1659" s="31"/>
      <c r="P1659" s="72"/>
      <c r="Q1659" s="2"/>
      <c r="R1659" s="2"/>
    </row>
    <row r="1660" spans="1:18" x14ac:dyDescent="0.25">
      <c r="A1660" s="6"/>
      <c r="B1660" s="45" t="s">
        <v>7</v>
      </c>
      <c r="C1660" s="11"/>
      <c r="D1660" s="11"/>
      <c r="E1660" s="31"/>
      <c r="P1660" s="72"/>
      <c r="Q1660" s="2"/>
      <c r="R1660" s="2"/>
    </row>
    <row r="1661" spans="1:18" x14ac:dyDescent="0.25">
      <c r="A1661" s="6"/>
      <c r="B1661" s="44"/>
      <c r="C1661" s="11"/>
      <c r="D1661" s="11"/>
      <c r="E1661" s="31"/>
      <c r="P1661" s="72"/>
      <c r="Q1661" s="2"/>
      <c r="R1661" s="2"/>
    </row>
    <row r="1662" spans="1:18" s="19" customFormat="1" ht="60" x14ac:dyDescent="0.2">
      <c r="A1662" s="8" t="s">
        <v>9</v>
      </c>
      <c r="B1662" s="52" t="s">
        <v>8</v>
      </c>
      <c r="C1662" s="9">
        <v>1</v>
      </c>
      <c r="D1662" s="8" t="s">
        <v>10</v>
      </c>
      <c r="E1662" s="56"/>
      <c r="F1662" s="57">
        <f>C1662*E1662</f>
        <v>0</v>
      </c>
      <c r="G1662" s="57"/>
      <c r="H1662" s="57">
        <f>C1662*G1662</f>
        <v>0</v>
      </c>
      <c r="I1662" s="58"/>
      <c r="J1662" s="57">
        <f>C1662*I1662</f>
        <v>0</v>
      </c>
      <c r="K1662" s="59"/>
      <c r="L1662" s="57">
        <f>C1662*K1662</f>
        <v>0</v>
      </c>
      <c r="M1662" s="57">
        <f>E1662+G1662+I1662+K1662</f>
        <v>0</v>
      </c>
      <c r="N1662" s="57">
        <f>M1662*N$2</f>
        <v>0</v>
      </c>
      <c r="O1662" s="57">
        <f>M1662+N1662</f>
        <v>0</v>
      </c>
      <c r="P1662" s="74">
        <f>O1662/39</f>
        <v>0</v>
      </c>
      <c r="Q1662" s="18" t="s">
        <v>813</v>
      </c>
      <c r="R1662" s="60"/>
    </row>
    <row r="1663" spans="1:18" x14ac:dyDescent="0.25">
      <c r="A1663" s="6"/>
      <c r="B1663" s="44"/>
      <c r="C1663" s="11"/>
      <c r="D1663" s="11"/>
      <c r="E1663" s="31"/>
      <c r="P1663" s="72"/>
      <c r="Q1663" s="2"/>
      <c r="R1663" s="2"/>
    </row>
    <row r="1664" spans="1:18" x14ac:dyDescent="0.25">
      <c r="A1664" s="6"/>
      <c r="B1664" s="46" t="s">
        <v>498</v>
      </c>
      <c r="C1664" s="11"/>
      <c r="D1664" s="11"/>
      <c r="E1664" s="31"/>
      <c r="P1664" s="72"/>
      <c r="Q1664" s="2"/>
      <c r="R1664" s="4"/>
    </row>
    <row r="1665" spans="1:18" x14ac:dyDescent="0.25">
      <c r="A1665" s="9"/>
      <c r="B1665" s="47"/>
      <c r="C1665" s="13"/>
      <c r="D1665" s="13"/>
      <c r="E1665" s="31"/>
      <c r="P1665" s="72"/>
      <c r="Q1665" s="2"/>
      <c r="R1665" s="2"/>
    </row>
    <row r="1666" spans="1:18" x14ac:dyDescent="0.25">
      <c r="A1666" s="6"/>
      <c r="B1666" s="44"/>
      <c r="C1666" s="11"/>
      <c r="D1666" s="11"/>
      <c r="E1666" s="31"/>
      <c r="P1666" s="72"/>
      <c r="Q1666" s="2"/>
      <c r="R1666" s="2"/>
    </row>
    <row r="1667" spans="1:18" x14ac:dyDescent="0.25">
      <c r="A1667" s="6"/>
      <c r="B1667" s="45" t="s">
        <v>148</v>
      </c>
      <c r="C1667" s="11"/>
      <c r="D1667" s="11"/>
      <c r="E1667" s="31"/>
      <c r="P1667" s="72"/>
      <c r="Q1667" s="2"/>
      <c r="R1667" s="2"/>
    </row>
    <row r="1668" spans="1:18" x14ac:dyDescent="0.25">
      <c r="A1668" s="6"/>
      <c r="B1668" s="45"/>
      <c r="C1668" s="11"/>
      <c r="D1668" s="11"/>
      <c r="E1668" s="31"/>
      <c r="P1668" s="72"/>
      <c r="Q1668" s="2"/>
      <c r="R1668" s="2"/>
    </row>
    <row r="1669" spans="1:18" x14ac:dyDescent="0.25">
      <c r="A1669" s="6"/>
      <c r="B1669" s="45" t="s">
        <v>499</v>
      </c>
      <c r="C1669" s="11"/>
      <c r="D1669" s="11"/>
      <c r="E1669" s="31"/>
      <c r="P1669" s="72"/>
      <c r="Q1669" s="2"/>
      <c r="R1669" s="2"/>
    </row>
    <row r="1670" spans="1:18" x14ac:dyDescent="0.25">
      <c r="A1670" s="6"/>
      <c r="B1670" s="45"/>
      <c r="C1670" s="11"/>
      <c r="D1670" s="11"/>
      <c r="E1670" s="31"/>
      <c r="P1670" s="72"/>
      <c r="Q1670" s="2"/>
      <c r="R1670" s="2"/>
    </row>
    <row r="1671" spans="1:18" ht="135" x14ac:dyDescent="0.25">
      <c r="A1671" s="6"/>
      <c r="B1671" s="45" t="s">
        <v>500</v>
      </c>
      <c r="C1671" s="11"/>
      <c r="D1671" s="11"/>
      <c r="E1671" s="31"/>
      <c r="P1671" s="72"/>
      <c r="Q1671" s="2"/>
      <c r="R1671" s="2"/>
    </row>
    <row r="1672" spans="1:18" x14ac:dyDescent="0.25">
      <c r="A1672" s="6"/>
      <c r="B1672" s="45"/>
      <c r="C1672" s="11"/>
      <c r="D1672" s="11"/>
      <c r="E1672" s="31"/>
      <c r="P1672" s="72"/>
      <c r="Q1672" s="2"/>
      <c r="R1672" s="2"/>
    </row>
    <row r="1673" spans="1:18" ht="30" x14ac:dyDescent="0.25">
      <c r="A1673" s="6"/>
      <c r="B1673" s="45" t="s">
        <v>501</v>
      </c>
      <c r="C1673" s="11"/>
      <c r="D1673" s="11"/>
      <c r="E1673" s="31"/>
      <c r="P1673" s="72"/>
      <c r="Q1673" s="2"/>
      <c r="R1673" s="2"/>
    </row>
    <row r="1674" spans="1:18" x14ac:dyDescent="0.25">
      <c r="A1674" s="6"/>
      <c r="B1674" s="44"/>
      <c r="C1674" s="11"/>
      <c r="D1674" s="11"/>
      <c r="E1674" s="31"/>
      <c r="P1674" s="72"/>
      <c r="Q1674" s="2"/>
      <c r="R1674" s="2"/>
    </row>
    <row r="1675" spans="1:18" ht="60" x14ac:dyDescent="0.25">
      <c r="A1675" s="7" t="s">
        <v>9</v>
      </c>
      <c r="B1675" s="48" t="s">
        <v>502</v>
      </c>
      <c r="C1675" s="11">
        <v>23</v>
      </c>
      <c r="D1675" s="12" t="s">
        <v>119</v>
      </c>
      <c r="E1675" s="33"/>
      <c r="F1675" s="34"/>
      <c r="G1675" s="34"/>
      <c r="H1675" s="34"/>
      <c r="I1675" s="34"/>
      <c r="J1675" s="34"/>
      <c r="K1675" s="34"/>
      <c r="L1675" s="34"/>
      <c r="M1675" s="34"/>
      <c r="N1675" s="34"/>
      <c r="O1675" s="34"/>
      <c r="P1675" s="73"/>
      <c r="Q1675" s="17" t="s">
        <v>814</v>
      </c>
      <c r="R1675" s="2"/>
    </row>
    <row r="1676" spans="1:18" x14ac:dyDescent="0.25">
      <c r="A1676" s="6"/>
      <c r="B1676" s="44"/>
      <c r="C1676" s="11"/>
      <c r="D1676" s="11"/>
      <c r="E1676" s="31"/>
      <c r="P1676" s="72"/>
      <c r="Q1676" s="2"/>
      <c r="R1676" s="2"/>
    </row>
    <row r="1677" spans="1:18" ht="60" x14ac:dyDescent="0.25">
      <c r="A1677" s="7" t="s">
        <v>19</v>
      </c>
      <c r="B1677" s="48" t="s">
        <v>503</v>
      </c>
      <c r="C1677" s="11">
        <v>50</v>
      </c>
      <c r="D1677" s="12" t="s">
        <v>119</v>
      </c>
      <c r="E1677" s="33"/>
      <c r="F1677" s="34"/>
      <c r="G1677" s="34"/>
      <c r="H1677" s="34"/>
      <c r="I1677" s="34"/>
      <c r="J1677" s="34"/>
      <c r="K1677" s="34"/>
      <c r="L1677" s="34"/>
      <c r="M1677" s="34"/>
      <c r="N1677" s="34"/>
      <c r="O1677" s="34"/>
      <c r="P1677" s="73"/>
      <c r="Q1677" s="17" t="s">
        <v>814</v>
      </c>
      <c r="R1677" s="2"/>
    </row>
    <row r="1678" spans="1:18" x14ac:dyDescent="0.25">
      <c r="A1678" s="6"/>
      <c r="B1678" s="44"/>
      <c r="C1678" s="11"/>
      <c r="D1678" s="11"/>
      <c r="E1678" s="31"/>
      <c r="P1678" s="72"/>
      <c r="Q1678" s="2"/>
      <c r="R1678" s="2"/>
    </row>
    <row r="1679" spans="1:18" ht="60" x14ac:dyDescent="0.25">
      <c r="A1679" s="7" t="s">
        <v>11</v>
      </c>
      <c r="B1679" s="48" t="s">
        <v>504</v>
      </c>
      <c r="C1679" s="11">
        <v>270</v>
      </c>
      <c r="D1679" s="12" t="s">
        <v>119</v>
      </c>
      <c r="E1679" s="33"/>
      <c r="F1679" s="34"/>
      <c r="G1679" s="34"/>
      <c r="H1679" s="34"/>
      <c r="I1679" s="34"/>
      <c r="J1679" s="34"/>
      <c r="K1679" s="34"/>
      <c r="L1679" s="34"/>
      <c r="M1679" s="34"/>
      <c r="N1679" s="34"/>
      <c r="O1679" s="34"/>
      <c r="P1679" s="73"/>
      <c r="Q1679" s="17" t="s">
        <v>814</v>
      </c>
      <c r="R1679" s="2"/>
    </row>
    <row r="1680" spans="1:18" x14ac:dyDescent="0.25">
      <c r="A1680" s="6"/>
      <c r="B1680" s="44"/>
      <c r="C1680" s="11"/>
      <c r="D1680" s="11"/>
      <c r="E1680" s="31"/>
      <c r="P1680" s="72"/>
      <c r="Q1680" s="2"/>
      <c r="R1680" s="2"/>
    </row>
    <row r="1681" spans="1:18" ht="60" x14ac:dyDescent="0.25">
      <c r="A1681" s="7" t="s">
        <v>13</v>
      </c>
      <c r="B1681" s="48" t="s">
        <v>505</v>
      </c>
      <c r="C1681" s="11">
        <v>22</v>
      </c>
      <c r="D1681" s="12" t="s">
        <v>119</v>
      </c>
      <c r="E1681" s="33"/>
      <c r="F1681" s="34"/>
      <c r="G1681" s="34"/>
      <c r="H1681" s="34"/>
      <c r="I1681" s="34"/>
      <c r="J1681" s="34"/>
      <c r="K1681" s="34"/>
      <c r="L1681" s="34"/>
      <c r="M1681" s="34"/>
      <c r="N1681" s="34"/>
      <c r="O1681" s="34"/>
      <c r="P1681" s="73"/>
      <c r="Q1681" s="17" t="s">
        <v>814</v>
      </c>
      <c r="R1681" s="2"/>
    </row>
    <row r="1682" spans="1:18" x14ac:dyDescent="0.25">
      <c r="A1682" s="6"/>
      <c r="B1682" s="44"/>
      <c r="C1682" s="11"/>
      <c r="D1682" s="11"/>
      <c r="E1682" s="31"/>
      <c r="P1682" s="72"/>
      <c r="Q1682" s="2"/>
      <c r="R1682" s="2"/>
    </row>
    <row r="1683" spans="1:18" ht="45" x14ac:dyDescent="0.25">
      <c r="A1683" s="7" t="s">
        <v>14</v>
      </c>
      <c r="B1683" s="48" t="s">
        <v>506</v>
      </c>
      <c r="C1683" s="11">
        <v>3</v>
      </c>
      <c r="D1683" s="12" t="s">
        <v>12</v>
      </c>
      <c r="E1683" s="33"/>
      <c r="F1683" s="34"/>
      <c r="G1683" s="34"/>
      <c r="H1683" s="34"/>
      <c r="I1683" s="34"/>
      <c r="J1683" s="34"/>
      <c r="K1683" s="34"/>
      <c r="L1683" s="34"/>
      <c r="M1683" s="34"/>
      <c r="N1683" s="34"/>
      <c r="O1683" s="34"/>
      <c r="P1683" s="73"/>
      <c r="Q1683" s="17" t="s">
        <v>814</v>
      </c>
      <c r="R1683" s="2"/>
    </row>
    <row r="1684" spans="1:18" x14ac:dyDescent="0.25">
      <c r="A1684" s="6"/>
      <c r="B1684" s="44"/>
      <c r="C1684" s="11"/>
      <c r="D1684" s="11"/>
      <c r="E1684" s="31"/>
      <c r="P1684" s="72"/>
      <c r="Q1684" s="2"/>
      <c r="R1684" s="2"/>
    </row>
    <row r="1685" spans="1:18" ht="45" x14ac:dyDescent="0.25">
      <c r="A1685" s="7" t="s">
        <v>15</v>
      </c>
      <c r="B1685" s="48" t="s">
        <v>507</v>
      </c>
      <c r="C1685" s="11">
        <v>1</v>
      </c>
      <c r="D1685" s="12" t="s">
        <v>12</v>
      </c>
      <c r="E1685" s="33"/>
      <c r="F1685" s="34"/>
      <c r="G1685" s="34"/>
      <c r="H1685" s="34"/>
      <c r="I1685" s="34"/>
      <c r="J1685" s="34"/>
      <c r="K1685" s="34"/>
      <c r="L1685" s="34"/>
      <c r="M1685" s="34"/>
      <c r="N1685" s="34"/>
      <c r="O1685" s="34"/>
      <c r="P1685" s="73"/>
      <c r="Q1685" s="17" t="s">
        <v>814</v>
      </c>
      <c r="R1685" s="2"/>
    </row>
    <row r="1686" spans="1:18" x14ac:dyDescent="0.25">
      <c r="A1686" s="6"/>
      <c r="B1686" s="44"/>
      <c r="C1686" s="11"/>
      <c r="D1686" s="11"/>
      <c r="E1686" s="31"/>
      <c r="P1686" s="72"/>
      <c r="Q1686" s="2"/>
      <c r="R1686" s="2"/>
    </row>
    <row r="1687" spans="1:18" ht="45" x14ac:dyDescent="0.25">
      <c r="A1687" s="7" t="s">
        <v>16</v>
      </c>
      <c r="B1687" s="48" t="s">
        <v>508</v>
      </c>
      <c r="C1687" s="11">
        <v>15</v>
      </c>
      <c r="D1687" s="12" t="s">
        <v>12</v>
      </c>
      <c r="E1687" s="33"/>
      <c r="F1687" s="34"/>
      <c r="G1687" s="34"/>
      <c r="H1687" s="34"/>
      <c r="I1687" s="34"/>
      <c r="J1687" s="34"/>
      <c r="K1687" s="34"/>
      <c r="L1687" s="34"/>
      <c r="M1687" s="34"/>
      <c r="N1687" s="34"/>
      <c r="O1687" s="34"/>
      <c r="P1687" s="73"/>
      <c r="Q1687" s="17" t="s">
        <v>814</v>
      </c>
      <c r="R1687" s="2"/>
    </row>
    <row r="1688" spans="1:18" x14ac:dyDescent="0.25">
      <c r="A1688" s="6"/>
      <c r="B1688" s="44"/>
      <c r="C1688" s="11"/>
      <c r="D1688" s="11"/>
      <c r="E1688" s="31"/>
      <c r="P1688" s="72"/>
      <c r="Q1688" s="2"/>
      <c r="R1688" s="2"/>
    </row>
    <row r="1689" spans="1:18" ht="30" x14ac:dyDescent="0.25">
      <c r="A1689" s="7" t="s">
        <v>17</v>
      </c>
      <c r="B1689" s="48" t="s">
        <v>509</v>
      </c>
      <c r="C1689" s="11">
        <v>5</v>
      </c>
      <c r="D1689" s="12" t="s">
        <v>12</v>
      </c>
      <c r="E1689" s="33"/>
      <c r="F1689" s="34"/>
      <c r="G1689" s="34"/>
      <c r="H1689" s="34"/>
      <c r="I1689" s="34"/>
      <c r="J1689" s="34"/>
      <c r="K1689" s="34"/>
      <c r="L1689" s="34"/>
      <c r="M1689" s="34"/>
      <c r="N1689" s="34"/>
      <c r="O1689" s="34"/>
      <c r="P1689" s="73"/>
      <c r="Q1689" s="17" t="s">
        <v>814</v>
      </c>
      <c r="R1689" s="2"/>
    </row>
    <row r="1690" spans="1:18" x14ac:dyDescent="0.25">
      <c r="A1690" s="6"/>
      <c r="B1690" s="44"/>
      <c r="C1690" s="11"/>
      <c r="D1690" s="11"/>
      <c r="E1690" s="31"/>
      <c r="P1690" s="72"/>
      <c r="Q1690" s="2"/>
      <c r="R1690" s="2"/>
    </row>
    <row r="1691" spans="1:18" ht="30" x14ac:dyDescent="0.25">
      <c r="A1691" s="7" t="s">
        <v>18</v>
      </c>
      <c r="B1691" s="48" t="s">
        <v>510</v>
      </c>
      <c r="C1691" s="11">
        <v>10</v>
      </c>
      <c r="D1691" s="12" t="s">
        <v>34</v>
      </c>
      <c r="E1691" s="33"/>
      <c r="F1691" s="34"/>
      <c r="G1691" s="34"/>
      <c r="H1691" s="34"/>
      <c r="I1691" s="34"/>
      <c r="J1691" s="34"/>
      <c r="K1691" s="34"/>
      <c r="L1691" s="34"/>
      <c r="M1691" s="34"/>
      <c r="N1691" s="34"/>
      <c r="O1691" s="34"/>
      <c r="P1691" s="73"/>
      <c r="Q1691" s="17" t="s">
        <v>814</v>
      </c>
      <c r="R1691" s="2"/>
    </row>
    <row r="1692" spans="1:18" x14ac:dyDescent="0.25">
      <c r="A1692" s="6"/>
      <c r="B1692" s="44"/>
      <c r="C1692" s="11"/>
      <c r="D1692" s="11"/>
      <c r="E1692" s="31"/>
      <c r="P1692" s="72"/>
      <c r="Q1692" s="2"/>
      <c r="R1692" s="2"/>
    </row>
    <row r="1693" spans="1:18" ht="30" x14ac:dyDescent="0.25">
      <c r="A1693" s="7" t="s">
        <v>38</v>
      </c>
      <c r="B1693" s="48" t="s">
        <v>511</v>
      </c>
      <c r="C1693" s="11">
        <v>136</v>
      </c>
      <c r="D1693" s="12" t="s">
        <v>34</v>
      </c>
      <c r="E1693" s="33"/>
      <c r="F1693" s="34"/>
      <c r="G1693" s="34"/>
      <c r="H1693" s="34"/>
      <c r="I1693" s="34"/>
      <c r="J1693" s="34"/>
      <c r="K1693" s="34"/>
      <c r="L1693" s="34"/>
      <c r="M1693" s="34"/>
      <c r="N1693" s="34"/>
      <c r="O1693" s="34"/>
      <c r="P1693" s="73"/>
      <c r="Q1693" s="17" t="s">
        <v>814</v>
      </c>
      <c r="R1693" s="2"/>
    </row>
    <row r="1694" spans="1:18" x14ac:dyDescent="0.25">
      <c r="A1694" s="6"/>
      <c r="B1694" s="44"/>
      <c r="C1694" s="11"/>
      <c r="D1694" s="11"/>
      <c r="E1694" s="31"/>
      <c r="P1694" s="72"/>
      <c r="Q1694" s="2"/>
      <c r="R1694" s="2"/>
    </row>
    <row r="1695" spans="1:18" ht="30" x14ac:dyDescent="0.25">
      <c r="A1695" s="7" t="s">
        <v>39</v>
      </c>
      <c r="B1695" s="48" t="s">
        <v>512</v>
      </c>
      <c r="C1695" s="11">
        <v>10</v>
      </c>
      <c r="D1695" s="12" t="s">
        <v>34</v>
      </c>
      <c r="E1695" s="33"/>
      <c r="F1695" s="34"/>
      <c r="G1695" s="34"/>
      <c r="H1695" s="34"/>
      <c r="I1695" s="34"/>
      <c r="J1695" s="34"/>
      <c r="K1695" s="34"/>
      <c r="L1695" s="34"/>
      <c r="M1695" s="34"/>
      <c r="N1695" s="34"/>
      <c r="O1695" s="34"/>
      <c r="P1695" s="73"/>
      <c r="Q1695" s="17" t="s">
        <v>814</v>
      </c>
      <c r="R1695" s="2"/>
    </row>
    <row r="1696" spans="1:18" x14ac:dyDescent="0.25">
      <c r="A1696" s="6"/>
      <c r="B1696" s="44"/>
      <c r="C1696" s="11"/>
      <c r="D1696" s="11"/>
      <c r="E1696" s="31"/>
      <c r="P1696" s="72"/>
      <c r="Q1696" s="2"/>
      <c r="R1696" s="2"/>
    </row>
    <row r="1697" spans="1:18" ht="30" x14ac:dyDescent="0.25">
      <c r="A1697" s="7" t="s">
        <v>40</v>
      </c>
      <c r="B1697" s="48" t="s">
        <v>513</v>
      </c>
      <c r="C1697" s="11">
        <v>136</v>
      </c>
      <c r="D1697" s="12" t="s">
        <v>34</v>
      </c>
      <c r="E1697" s="33"/>
      <c r="F1697" s="34"/>
      <c r="G1697" s="34"/>
      <c r="H1697" s="34"/>
      <c r="I1697" s="34"/>
      <c r="J1697" s="34"/>
      <c r="K1697" s="34"/>
      <c r="L1697" s="34"/>
      <c r="M1697" s="34"/>
      <c r="N1697" s="34"/>
      <c r="O1697" s="34"/>
      <c r="P1697" s="73"/>
      <c r="Q1697" s="17" t="s">
        <v>814</v>
      </c>
      <c r="R1697" s="2"/>
    </row>
    <row r="1698" spans="1:18" x14ac:dyDescent="0.25">
      <c r="A1698" s="6"/>
      <c r="B1698" s="44"/>
      <c r="C1698" s="11"/>
      <c r="D1698" s="11"/>
      <c r="E1698" s="31"/>
      <c r="P1698" s="72"/>
      <c r="Q1698" s="2"/>
      <c r="R1698" s="2"/>
    </row>
    <row r="1699" spans="1:18" ht="30" x14ac:dyDescent="0.25">
      <c r="A1699" s="7" t="s">
        <v>41</v>
      </c>
      <c r="B1699" s="48" t="s">
        <v>514</v>
      </c>
      <c r="C1699" s="11">
        <v>3</v>
      </c>
      <c r="D1699" s="12" t="s">
        <v>34</v>
      </c>
      <c r="E1699" s="33"/>
      <c r="F1699" s="34"/>
      <c r="G1699" s="34"/>
      <c r="H1699" s="34"/>
      <c r="I1699" s="34"/>
      <c r="J1699" s="34"/>
      <c r="K1699" s="34"/>
      <c r="L1699" s="34"/>
      <c r="M1699" s="34"/>
      <c r="N1699" s="34"/>
      <c r="O1699" s="34"/>
      <c r="P1699" s="73"/>
      <c r="Q1699" s="17" t="s">
        <v>814</v>
      </c>
      <c r="R1699" s="2"/>
    </row>
    <row r="1700" spans="1:18" x14ac:dyDescent="0.25">
      <c r="A1700" s="6"/>
      <c r="B1700" s="44"/>
      <c r="C1700" s="11"/>
      <c r="D1700" s="11"/>
      <c r="E1700" s="31"/>
      <c r="P1700" s="72"/>
      <c r="Q1700" s="2"/>
      <c r="R1700" s="2"/>
    </row>
    <row r="1701" spans="1:18" ht="30" x14ac:dyDescent="0.25">
      <c r="A1701" s="7" t="s">
        <v>42</v>
      </c>
      <c r="B1701" s="48" t="s">
        <v>515</v>
      </c>
      <c r="C1701" s="11">
        <v>4</v>
      </c>
      <c r="D1701" s="12" t="s">
        <v>34</v>
      </c>
      <c r="E1701" s="33"/>
      <c r="F1701" s="34"/>
      <c r="G1701" s="34"/>
      <c r="H1701" s="34"/>
      <c r="I1701" s="34"/>
      <c r="J1701" s="34"/>
      <c r="K1701" s="34"/>
      <c r="L1701" s="34"/>
      <c r="M1701" s="34"/>
      <c r="N1701" s="34"/>
      <c r="O1701" s="34"/>
      <c r="P1701" s="73"/>
      <c r="Q1701" s="17" t="s">
        <v>814</v>
      </c>
      <c r="R1701" s="2"/>
    </row>
    <row r="1702" spans="1:18" x14ac:dyDescent="0.25">
      <c r="A1702" s="6"/>
      <c r="B1702" s="44"/>
      <c r="C1702" s="11"/>
      <c r="D1702" s="11"/>
      <c r="E1702" s="31"/>
      <c r="P1702" s="72"/>
      <c r="Q1702" s="2"/>
      <c r="R1702" s="2"/>
    </row>
    <row r="1703" spans="1:18" ht="30" x14ac:dyDescent="0.25">
      <c r="A1703" s="7" t="s">
        <v>43</v>
      </c>
      <c r="B1703" s="48" t="s">
        <v>516</v>
      </c>
      <c r="C1703" s="11">
        <v>4</v>
      </c>
      <c r="D1703" s="12" t="s">
        <v>34</v>
      </c>
      <c r="E1703" s="33"/>
      <c r="F1703" s="34"/>
      <c r="G1703" s="34"/>
      <c r="H1703" s="34"/>
      <c r="I1703" s="34"/>
      <c r="J1703" s="34"/>
      <c r="K1703" s="34"/>
      <c r="L1703" s="34"/>
      <c r="M1703" s="34"/>
      <c r="N1703" s="34"/>
      <c r="O1703" s="34"/>
      <c r="P1703" s="73"/>
      <c r="Q1703" s="17" t="s">
        <v>814</v>
      </c>
      <c r="R1703" s="2"/>
    </row>
    <row r="1704" spans="1:18" x14ac:dyDescent="0.25">
      <c r="A1704" s="6"/>
      <c r="B1704" s="44"/>
      <c r="C1704" s="11"/>
      <c r="D1704" s="11"/>
      <c r="E1704" s="31"/>
      <c r="P1704" s="72"/>
      <c r="Q1704" s="2"/>
      <c r="R1704" s="2"/>
    </row>
    <row r="1705" spans="1:18" ht="45" x14ac:dyDescent="0.25">
      <c r="A1705" s="7" t="s">
        <v>163</v>
      </c>
      <c r="B1705" s="48" t="s">
        <v>517</v>
      </c>
      <c r="C1705" s="11">
        <v>6</v>
      </c>
      <c r="D1705" s="12" t="s">
        <v>34</v>
      </c>
      <c r="E1705" s="33"/>
      <c r="F1705" s="34"/>
      <c r="G1705" s="34"/>
      <c r="H1705" s="34"/>
      <c r="I1705" s="34"/>
      <c r="J1705" s="34"/>
      <c r="K1705" s="34"/>
      <c r="L1705" s="34"/>
      <c r="M1705" s="34"/>
      <c r="N1705" s="34"/>
      <c r="O1705" s="34"/>
      <c r="P1705" s="73"/>
      <c r="Q1705" s="17" t="s">
        <v>814</v>
      </c>
      <c r="R1705" s="2"/>
    </row>
    <row r="1706" spans="1:18" x14ac:dyDescent="0.25">
      <c r="A1706" s="6"/>
      <c r="B1706" s="44"/>
      <c r="C1706" s="11"/>
      <c r="D1706" s="11"/>
      <c r="E1706" s="31"/>
      <c r="P1706" s="72"/>
      <c r="Q1706" s="2"/>
      <c r="R1706" s="2"/>
    </row>
    <row r="1707" spans="1:18" ht="45" x14ac:dyDescent="0.25">
      <c r="A1707" s="8" t="s">
        <v>164</v>
      </c>
      <c r="B1707" s="49" t="s">
        <v>518</v>
      </c>
      <c r="C1707" s="13">
        <v>3</v>
      </c>
      <c r="D1707" s="14" t="s">
        <v>34</v>
      </c>
      <c r="E1707" s="33"/>
      <c r="F1707" s="34"/>
      <c r="G1707" s="34"/>
      <c r="H1707" s="34"/>
      <c r="I1707" s="34"/>
      <c r="J1707" s="34"/>
      <c r="K1707" s="34"/>
      <c r="L1707" s="34"/>
      <c r="M1707" s="34"/>
      <c r="N1707" s="34"/>
      <c r="O1707" s="34"/>
      <c r="P1707" s="73"/>
      <c r="Q1707" s="17" t="s">
        <v>814</v>
      </c>
      <c r="R1707" s="2"/>
    </row>
    <row r="1708" spans="1:18" x14ac:dyDescent="0.25">
      <c r="A1708" s="6"/>
      <c r="B1708" s="44"/>
      <c r="C1708" s="11"/>
      <c r="D1708" s="11"/>
      <c r="E1708" s="31"/>
      <c r="P1708" s="72"/>
      <c r="Q1708" s="2"/>
      <c r="R1708" s="2"/>
    </row>
    <row r="1709" spans="1:18" x14ac:dyDescent="0.25">
      <c r="A1709" s="6"/>
      <c r="B1709" s="46" t="s">
        <v>519</v>
      </c>
      <c r="C1709" s="11"/>
      <c r="D1709" s="11"/>
      <c r="E1709" s="31"/>
      <c r="P1709" s="72"/>
      <c r="Q1709" s="2"/>
      <c r="R1709" s="4"/>
    </row>
    <row r="1710" spans="1:18" x14ac:dyDescent="0.25">
      <c r="A1710" s="9"/>
      <c r="B1710" s="47"/>
      <c r="C1710" s="13"/>
      <c r="D1710" s="13"/>
      <c r="E1710" s="31"/>
      <c r="P1710" s="72"/>
      <c r="Q1710" s="2"/>
      <c r="R1710" s="2"/>
    </row>
    <row r="1711" spans="1:18" x14ac:dyDescent="0.25">
      <c r="A1711" s="6"/>
      <c r="B1711" s="44"/>
      <c r="C1711" s="11"/>
      <c r="D1711" s="11"/>
      <c r="E1711" s="31"/>
      <c r="P1711" s="72"/>
      <c r="Q1711" s="2"/>
      <c r="R1711" s="2"/>
    </row>
    <row r="1712" spans="1:18" ht="45" x14ac:dyDescent="0.25">
      <c r="A1712" s="7" t="s">
        <v>9</v>
      </c>
      <c r="B1712" s="48" t="s">
        <v>520</v>
      </c>
      <c r="C1712" s="11">
        <v>5</v>
      </c>
      <c r="D1712" s="12" t="s">
        <v>34</v>
      </c>
      <c r="E1712" s="33"/>
      <c r="F1712" s="34"/>
      <c r="G1712" s="34"/>
      <c r="H1712" s="34"/>
      <c r="I1712" s="34"/>
      <c r="J1712" s="34"/>
      <c r="K1712" s="34"/>
      <c r="L1712" s="34"/>
      <c r="M1712" s="34"/>
      <c r="N1712" s="34"/>
      <c r="O1712" s="34"/>
      <c r="P1712" s="73"/>
      <c r="Q1712" s="17" t="s">
        <v>814</v>
      </c>
      <c r="R1712" s="2"/>
    </row>
    <row r="1713" spans="1:18" x14ac:dyDescent="0.25">
      <c r="A1713" s="6"/>
      <c r="B1713" s="44"/>
      <c r="C1713" s="11"/>
      <c r="D1713" s="11"/>
      <c r="E1713" s="31"/>
      <c r="P1713" s="72"/>
      <c r="Q1713" s="2"/>
      <c r="R1713" s="2"/>
    </row>
    <row r="1714" spans="1:18" ht="30" x14ac:dyDescent="0.25">
      <c r="A1714" s="7" t="s">
        <v>19</v>
      </c>
      <c r="B1714" s="48" t="s">
        <v>521</v>
      </c>
      <c r="C1714" s="11">
        <v>4</v>
      </c>
      <c r="D1714" s="12" t="s">
        <v>34</v>
      </c>
      <c r="E1714" s="33"/>
      <c r="F1714" s="34"/>
      <c r="G1714" s="34"/>
      <c r="H1714" s="34"/>
      <c r="I1714" s="34"/>
      <c r="J1714" s="34"/>
      <c r="K1714" s="34"/>
      <c r="L1714" s="34"/>
      <c r="M1714" s="34"/>
      <c r="N1714" s="34"/>
      <c r="O1714" s="34"/>
      <c r="P1714" s="73"/>
      <c r="Q1714" s="17" t="s">
        <v>814</v>
      </c>
      <c r="R1714" s="2"/>
    </row>
    <row r="1715" spans="1:18" x14ac:dyDescent="0.25">
      <c r="A1715" s="6"/>
      <c r="B1715" s="44"/>
      <c r="C1715" s="11"/>
      <c r="D1715" s="11"/>
      <c r="E1715" s="31"/>
      <c r="P1715" s="72"/>
      <c r="Q1715" s="2"/>
      <c r="R1715" s="2"/>
    </row>
    <row r="1716" spans="1:18" ht="45" x14ac:dyDescent="0.25">
      <c r="A1716" s="7" t="s">
        <v>11</v>
      </c>
      <c r="B1716" s="48" t="s">
        <v>522</v>
      </c>
      <c r="C1716" s="11">
        <v>34</v>
      </c>
      <c r="D1716" s="12" t="s">
        <v>34</v>
      </c>
      <c r="E1716" s="33"/>
      <c r="F1716" s="34"/>
      <c r="G1716" s="34"/>
      <c r="H1716" s="34"/>
      <c r="I1716" s="34"/>
      <c r="J1716" s="34"/>
      <c r="K1716" s="34"/>
      <c r="L1716" s="34"/>
      <c r="M1716" s="34"/>
      <c r="N1716" s="34"/>
      <c r="O1716" s="34"/>
      <c r="P1716" s="73"/>
      <c r="Q1716" s="17" t="s">
        <v>814</v>
      </c>
      <c r="R1716" s="2"/>
    </row>
    <row r="1717" spans="1:18" x14ac:dyDescent="0.25">
      <c r="A1717" s="6"/>
      <c r="B1717" s="44"/>
      <c r="C1717" s="11"/>
      <c r="D1717" s="11"/>
      <c r="E1717" s="31"/>
      <c r="P1717" s="72"/>
      <c r="Q1717" s="2"/>
      <c r="R1717" s="2"/>
    </row>
    <row r="1718" spans="1:18" ht="45" x14ac:dyDescent="0.25">
      <c r="A1718" s="7" t="s">
        <v>13</v>
      </c>
      <c r="B1718" s="48" t="s">
        <v>523</v>
      </c>
      <c r="C1718" s="11">
        <v>4</v>
      </c>
      <c r="D1718" s="12" t="s">
        <v>34</v>
      </c>
      <c r="E1718" s="33"/>
      <c r="F1718" s="34"/>
      <c r="G1718" s="34"/>
      <c r="H1718" s="34"/>
      <c r="I1718" s="34"/>
      <c r="J1718" s="34"/>
      <c r="K1718" s="34"/>
      <c r="L1718" s="34"/>
      <c r="M1718" s="34"/>
      <c r="N1718" s="34"/>
      <c r="O1718" s="34"/>
      <c r="P1718" s="73"/>
      <c r="Q1718" s="17" t="s">
        <v>814</v>
      </c>
      <c r="R1718" s="2"/>
    </row>
    <row r="1719" spans="1:18" x14ac:dyDescent="0.25">
      <c r="A1719" s="6"/>
      <c r="B1719" s="44"/>
      <c r="C1719" s="11"/>
      <c r="D1719" s="11"/>
      <c r="E1719" s="31"/>
      <c r="P1719" s="72"/>
      <c r="Q1719" s="2"/>
      <c r="R1719" s="2"/>
    </row>
    <row r="1720" spans="1:18" ht="45" x14ac:dyDescent="0.25">
      <c r="A1720" s="8" t="s">
        <v>14</v>
      </c>
      <c r="B1720" s="49" t="s">
        <v>524</v>
      </c>
      <c r="C1720" s="13">
        <v>4</v>
      </c>
      <c r="D1720" s="14" t="s">
        <v>34</v>
      </c>
      <c r="E1720" s="33"/>
      <c r="F1720" s="34"/>
      <c r="G1720" s="34"/>
      <c r="H1720" s="34"/>
      <c r="I1720" s="34"/>
      <c r="J1720" s="34"/>
      <c r="K1720" s="34"/>
      <c r="L1720" s="34"/>
      <c r="M1720" s="34"/>
      <c r="N1720" s="34"/>
      <c r="O1720" s="34"/>
      <c r="P1720" s="73"/>
      <c r="Q1720" s="17" t="s">
        <v>814</v>
      </c>
      <c r="R1720" s="2"/>
    </row>
    <row r="1721" spans="1:18" x14ac:dyDescent="0.25">
      <c r="A1721" s="6"/>
      <c r="B1721" s="44"/>
      <c r="C1721" s="11"/>
      <c r="D1721" s="11"/>
      <c r="E1721" s="31"/>
      <c r="P1721" s="72"/>
      <c r="Q1721" s="2"/>
      <c r="R1721" s="2"/>
    </row>
    <row r="1722" spans="1:18" x14ac:dyDescent="0.25">
      <c r="A1722" s="6"/>
      <c r="B1722" s="46" t="s">
        <v>525</v>
      </c>
      <c r="C1722" s="11"/>
      <c r="D1722" s="11"/>
      <c r="E1722" s="31"/>
      <c r="P1722" s="72"/>
      <c r="Q1722" s="2"/>
      <c r="R1722" s="4"/>
    </row>
    <row r="1723" spans="1:18" x14ac:dyDescent="0.25">
      <c r="A1723" s="9"/>
      <c r="B1723" s="47"/>
      <c r="C1723" s="13"/>
      <c r="D1723" s="13"/>
      <c r="E1723" s="31"/>
      <c r="P1723" s="72"/>
      <c r="Q1723" s="2"/>
      <c r="R1723" s="2"/>
    </row>
    <row r="1724" spans="1:18" x14ac:dyDescent="0.25">
      <c r="A1724" s="6"/>
      <c r="B1724" s="44"/>
      <c r="C1724" s="11"/>
      <c r="D1724" s="11"/>
      <c r="E1724" s="31"/>
      <c r="P1724" s="72"/>
      <c r="Q1724" s="2"/>
      <c r="R1724" s="2"/>
    </row>
    <row r="1725" spans="1:18" x14ac:dyDescent="0.25">
      <c r="A1725" s="6"/>
      <c r="B1725" s="45" t="s">
        <v>36</v>
      </c>
      <c r="C1725" s="11"/>
      <c r="D1725" s="11"/>
      <c r="E1725" s="31"/>
      <c r="P1725" s="72"/>
      <c r="Q1725" s="2"/>
      <c r="R1725" s="2"/>
    </row>
    <row r="1726" spans="1:18" x14ac:dyDescent="0.25">
      <c r="A1726" s="6"/>
      <c r="B1726" s="45"/>
      <c r="C1726" s="11"/>
      <c r="D1726" s="11"/>
      <c r="E1726" s="31"/>
      <c r="P1726" s="72"/>
      <c r="Q1726" s="2"/>
      <c r="R1726" s="2"/>
    </row>
    <row r="1727" spans="1:18" ht="30" x14ac:dyDescent="0.25">
      <c r="A1727" s="6"/>
      <c r="B1727" s="45" t="s">
        <v>47</v>
      </c>
      <c r="C1727" s="11"/>
      <c r="D1727" s="11"/>
      <c r="E1727" s="31"/>
      <c r="P1727" s="72"/>
      <c r="Q1727" s="2"/>
      <c r="R1727" s="2"/>
    </row>
    <row r="1728" spans="1:18" x14ac:dyDescent="0.25">
      <c r="A1728" s="6"/>
      <c r="B1728" s="45"/>
      <c r="C1728" s="11"/>
      <c r="D1728" s="11"/>
      <c r="E1728" s="31"/>
      <c r="P1728" s="72"/>
      <c r="Q1728" s="2"/>
      <c r="R1728" s="2"/>
    </row>
    <row r="1729" spans="1:18" x14ac:dyDescent="0.25">
      <c r="A1729" s="6"/>
      <c r="B1729" s="45" t="s">
        <v>48</v>
      </c>
      <c r="C1729" s="11"/>
      <c r="D1729" s="11"/>
      <c r="E1729" s="31"/>
      <c r="P1729" s="72"/>
      <c r="Q1729" s="2"/>
      <c r="R1729" s="2"/>
    </row>
    <row r="1730" spans="1:18" x14ac:dyDescent="0.25">
      <c r="A1730" s="6"/>
      <c r="B1730" s="45"/>
      <c r="C1730" s="11"/>
      <c r="D1730" s="11"/>
      <c r="E1730" s="31"/>
      <c r="P1730" s="72"/>
      <c r="Q1730" s="2"/>
      <c r="R1730" s="2"/>
    </row>
    <row r="1731" spans="1:18" ht="30" x14ac:dyDescent="0.25">
      <c r="A1731" s="6"/>
      <c r="B1731" s="45" t="s">
        <v>49</v>
      </c>
      <c r="C1731" s="11"/>
      <c r="D1731" s="11"/>
      <c r="E1731" s="31"/>
      <c r="P1731" s="72"/>
      <c r="Q1731" s="2"/>
      <c r="R1731" s="2"/>
    </row>
    <row r="1732" spans="1:18" x14ac:dyDescent="0.25">
      <c r="A1732" s="6"/>
      <c r="B1732" s="44"/>
      <c r="C1732" s="11"/>
      <c r="D1732" s="11"/>
      <c r="E1732" s="31"/>
      <c r="P1732" s="72"/>
      <c r="Q1732" s="2"/>
      <c r="R1732" s="2"/>
    </row>
    <row r="1733" spans="1:18" x14ac:dyDescent="0.25">
      <c r="A1733" s="8" t="s">
        <v>9</v>
      </c>
      <c r="B1733" s="49" t="s">
        <v>526</v>
      </c>
      <c r="C1733" s="13">
        <v>6</v>
      </c>
      <c r="D1733" s="14" t="s">
        <v>12</v>
      </c>
      <c r="E1733" s="25">
        <v>25</v>
      </c>
      <c r="F1733" s="26">
        <f>C1733*E1733</f>
        <v>150</v>
      </c>
      <c r="G1733" s="26">
        <v>60.38</v>
      </c>
      <c r="H1733" s="26">
        <f>C1733*G1733</f>
        <v>362.28000000000003</v>
      </c>
      <c r="I1733" s="27"/>
      <c r="J1733" s="26">
        <f>C1733*I1733</f>
        <v>0</v>
      </c>
      <c r="K1733" s="28">
        <v>16</v>
      </c>
      <c r="L1733" s="26">
        <f>C1733*K1733</f>
        <v>96</v>
      </c>
      <c r="M1733" s="26">
        <f>E1733+G1733+I1733+K1733</f>
        <v>101.38</v>
      </c>
      <c r="N1733" s="26">
        <f>M1733*N$2</f>
        <v>11.1518</v>
      </c>
      <c r="O1733" s="26">
        <f>M1733+N1733</f>
        <v>112.53179999999999</v>
      </c>
      <c r="P1733" s="74">
        <f>O1733/39</f>
        <v>2.8854307692307688</v>
      </c>
      <c r="Q1733" s="39">
        <f>O1733+P1733</f>
        <v>115.41723076923076</v>
      </c>
      <c r="R1733" s="39">
        <f>C1733*Q1733</f>
        <v>692.50338461538456</v>
      </c>
    </row>
    <row r="1734" spans="1:18" x14ac:dyDescent="0.25">
      <c r="A1734" s="6"/>
      <c r="B1734" s="44"/>
      <c r="C1734" s="11"/>
      <c r="D1734" s="11"/>
      <c r="E1734" s="31"/>
      <c r="P1734" s="72"/>
      <c r="Q1734" s="2"/>
      <c r="R1734" s="2"/>
    </row>
    <row r="1735" spans="1:18" x14ac:dyDescent="0.25">
      <c r="A1735" s="6"/>
      <c r="B1735" s="46" t="s">
        <v>527</v>
      </c>
      <c r="C1735" s="11"/>
      <c r="D1735" s="11"/>
      <c r="E1735" s="31"/>
      <c r="P1735" s="72"/>
      <c r="Q1735" s="2"/>
      <c r="R1735" s="4"/>
    </row>
    <row r="1736" spans="1:18" x14ac:dyDescent="0.25">
      <c r="A1736" s="9"/>
      <c r="B1736" s="47"/>
      <c r="C1736" s="13"/>
      <c r="D1736" s="13"/>
      <c r="E1736" s="31"/>
      <c r="P1736" s="72"/>
      <c r="Q1736" s="2"/>
      <c r="R1736" s="2"/>
    </row>
    <row r="1737" spans="1:18" x14ac:dyDescent="0.25">
      <c r="A1737" s="6"/>
      <c r="B1737" s="44"/>
      <c r="C1737" s="11"/>
      <c r="D1737" s="11"/>
      <c r="E1737" s="31"/>
      <c r="P1737" s="72"/>
      <c r="Q1737" s="2"/>
      <c r="R1737" s="2"/>
    </row>
    <row r="1738" spans="1:18" ht="30" x14ac:dyDescent="0.25">
      <c r="A1738" s="6"/>
      <c r="B1738" s="45" t="s">
        <v>804</v>
      </c>
      <c r="C1738" s="11"/>
      <c r="D1738" s="11"/>
      <c r="E1738" s="31"/>
      <c r="P1738" s="72"/>
      <c r="Q1738" s="2"/>
      <c r="R1738" s="2"/>
    </row>
    <row r="1739" spans="1:18" x14ac:dyDescent="0.25">
      <c r="A1739" s="6"/>
      <c r="B1739" s="44"/>
      <c r="C1739" s="11"/>
      <c r="D1739" s="11"/>
      <c r="E1739" s="31"/>
      <c r="P1739" s="72"/>
      <c r="Q1739" s="2"/>
      <c r="R1739" s="2"/>
    </row>
    <row r="1740" spans="1:18" x14ac:dyDescent="0.25">
      <c r="A1740" s="6"/>
      <c r="B1740" s="45" t="s">
        <v>52</v>
      </c>
      <c r="C1740" s="11"/>
      <c r="D1740" s="11"/>
      <c r="E1740" s="31"/>
      <c r="P1740" s="72"/>
      <c r="Q1740" s="2"/>
      <c r="R1740" s="2"/>
    </row>
    <row r="1741" spans="1:18" x14ac:dyDescent="0.25">
      <c r="A1741" s="6"/>
      <c r="B1741" s="45"/>
      <c r="C1741" s="11"/>
      <c r="D1741" s="11"/>
      <c r="E1741" s="31"/>
      <c r="P1741" s="72"/>
      <c r="Q1741" s="2"/>
      <c r="R1741" s="2"/>
    </row>
    <row r="1742" spans="1:18" x14ac:dyDescent="0.25">
      <c r="A1742" s="6"/>
      <c r="B1742" s="45" t="s">
        <v>5</v>
      </c>
      <c r="C1742" s="11"/>
      <c r="D1742" s="11"/>
      <c r="E1742" s="31"/>
      <c r="P1742" s="72"/>
      <c r="Q1742" s="2"/>
      <c r="R1742" s="2"/>
    </row>
    <row r="1743" spans="1:18" x14ac:dyDescent="0.25">
      <c r="A1743" s="6"/>
      <c r="B1743" s="45"/>
      <c r="C1743" s="11"/>
      <c r="D1743" s="11"/>
      <c r="E1743" s="31"/>
      <c r="P1743" s="72"/>
      <c r="Q1743" s="2"/>
      <c r="R1743" s="2"/>
    </row>
    <row r="1744" spans="1:18" x14ac:dyDescent="0.25">
      <c r="A1744" s="6"/>
      <c r="B1744" s="45" t="s">
        <v>6</v>
      </c>
      <c r="C1744" s="11"/>
      <c r="D1744" s="11"/>
      <c r="E1744" s="31"/>
      <c r="P1744" s="72"/>
      <c r="Q1744" s="2"/>
      <c r="R1744" s="2"/>
    </row>
    <row r="1745" spans="1:18" x14ac:dyDescent="0.25">
      <c r="A1745" s="6"/>
      <c r="B1745" s="45"/>
      <c r="C1745" s="11"/>
      <c r="D1745" s="11"/>
      <c r="E1745" s="31"/>
      <c r="P1745" s="72"/>
      <c r="Q1745" s="2"/>
      <c r="R1745" s="2"/>
    </row>
    <row r="1746" spans="1:18" x14ac:dyDescent="0.25">
      <c r="A1746" s="6"/>
      <c r="B1746" s="45" t="s">
        <v>7</v>
      </c>
      <c r="C1746" s="11"/>
      <c r="D1746" s="11"/>
      <c r="E1746" s="31"/>
      <c r="P1746" s="72"/>
      <c r="Q1746" s="2"/>
      <c r="R1746" s="2"/>
    </row>
    <row r="1747" spans="1:18" x14ac:dyDescent="0.25">
      <c r="A1747" s="6"/>
      <c r="B1747" s="44"/>
      <c r="C1747" s="11"/>
      <c r="D1747" s="11"/>
      <c r="E1747" s="31"/>
      <c r="P1747" s="72"/>
      <c r="Q1747" s="2"/>
      <c r="R1747" s="2"/>
    </row>
    <row r="1748" spans="1:18" s="19" customFormat="1" ht="60" x14ac:dyDescent="0.25">
      <c r="A1748" s="8" t="s">
        <v>9</v>
      </c>
      <c r="B1748" s="52" t="s">
        <v>8</v>
      </c>
      <c r="C1748" s="9">
        <v>1</v>
      </c>
      <c r="D1748" s="8" t="s">
        <v>10</v>
      </c>
      <c r="E1748" s="35"/>
      <c r="F1748" s="36"/>
      <c r="G1748" s="36"/>
      <c r="H1748" s="36"/>
      <c r="I1748" s="36"/>
      <c r="J1748" s="36"/>
      <c r="K1748" s="36"/>
      <c r="L1748" s="36"/>
      <c r="M1748" s="36"/>
      <c r="N1748" s="36"/>
      <c r="O1748" s="36"/>
      <c r="P1748" s="75"/>
      <c r="Q1748" s="18" t="s">
        <v>813</v>
      </c>
      <c r="R1748" s="20"/>
    </row>
    <row r="1749" spans="1:18" x14ac:dyDescent="0.25">
      <c r="A1749" s="6"/>
      <c r="B1749" s="44"/>
      <c r="C1749" s="11"/>
      <c r="D1749" s="11"/>
      <c r="E1749" s="31"/>
      <c r="P1749" s="72"/>
      <c r="Q1749" s="2"/>
      <c r="R1749" s="2"/>
    </row>
    <row r="1750" spans="1:18" x14ac:dyDescent="0.25">
      <c r="A1750" s="6"/>
      <c r="B1750" s="46" t="s">
        <v>528</v>
      </c>
      <c r="C1750" s="11"/>
      <c r="D1750" s="11"/>
      <c r="E1750" s="31"/>
      <c r="P1750" s="72"/>
      <c r="Q1750" s="2"/>
      <c r="R1750" s="4"/>
    </row>
    <row r="1751" spans="1:18" x14ac:dyDescent="0.25">
      <c r="A1751" s="9"/>
      <c r="B1751" s="47"/>
      <c r="C1751" s="13"/>
      <c r="D1751" s="13"/>
      <c r="E1751" s="31"/>
      <c r="P1751" s="72"/>
      <c r="Q1751" s="2"/>
      <c r="R1751" s="2"/>
    </row>
    <row r="1752" spans="1:18" x14ac:dyDescent="0.25">
      <c r="A1752" s="6"/>
      <c r="B1752" s="44"/>
      <c r="C1752" s="11"/>
      <c r="D1752" s="11"/>
      <c r="E1752" s="31"/>
      <c r="P1752" s="72"/>
      <c r="Q1752" s="2"/>
      <c r="R1752" s="2"/>
    </row>
    <row r="1753" spans="1:18" x14ac:dyDescent="0.25">
      <c r="A1753" s="6"/>
      <c r="B1753" s="45" t="s">
        <v>36</v>
      </c>
      <c r="C1753" s="11"/>
      <c r="D1753" s="11"/>
      <c r="E1753" s="31"/>
      <c r="P1753" s="72"/>
      <c r="Q1753" s="2"/>
      <c r="R1753" s="2"/>
    </row>
    <row r="1754" spans="1:18" x14ac:dyDescent="0.25">
      <c r="A1754" s="6"/>
      <c r="B1754" s="45"/>
      <c r="C1754" s="11"/>
      <c r="D1754" s="11"/>
      <c r="E1754" s="31"/>
      <c r="P1754" s="72"/>
      <c r="Q1754" s="2"/>
      <c r="R1754" s="2"/>
    </row>
    <row r="1755" spans="1:18" ht="30" x14ac:dyDescent="0.25">
      <c r="A1755" s="6"/>
      <c r="B1755" s="45" t="s">
        <v>47</v>
      </c>
      <c r="C1755" s="11"/>
      <c r="D1755" s="11"/>
      <c r="E1755" s="31"/>
      <c r="P1755" s="72"/>
      <c r="Q1755" s="2"/>
      <c r="R1755" s="2"/>
    </row>
    <row r="1756" spans="1:18" x14ac:dyDescent="0.25">
      <c r="A1756" s="6"/>
      <c r="B1756" s="45"/>
      <c r="C1756" s="11"/>
      <c r="D1756" s="11"/>
      <c r="E1756" s="31"/>
      <c r="P1756" s="72"/>
      <c r="Q1756" s="2"/>
      <c r="R1756" s="2"/>
    </row>
    <row r="1757" spans="1:18" x14ac:dyDescent="0.25">
      <c r="A1757" s="6"/>
      <c r="B1757" s="45" t="s">
        <v>239</v>
      </c>
      <c r="C1757" s="11"/>
      <c r="D1757" s="11"/>
      <c r="E1757" s="31"/>
      <c r="P1757" s="72"/>
      <c r="Q1757" s="2"/>
      <c r="R1757" s="2"/>
    </row>
    <row r="1758" spans="1:18" x14ac:dyDescent="0.25">
      <c r="A1758" s="6"/>
      <c r="B1758" s="45"/>
      <c r="C1758" s="11"/>
      <c r="D1758" s="11"/>
      <c r="E1758" s="31"/>
      <c r="P1758" s="72"/>
      <c r="Q1758" s="2"/>
      <c r="R1758" s="2"/>
    </row>
    <row r="1759" spans="1:18" x14ac:dyDescent="0.25">
      <c r="A1759" s="6"/>
      <c r="B1759" s="45" t="s">
        <v>54</v>
      </c>
      <c r="C1759" s="11"/>
      <c r="D1759" s="11"/>
      <c r="E1759" s="31"/>
      <c r="P1759" s="72"/>
      <c r="Q1759" s="2"/>
      <c r="R1759" s="2"/>
    </row>
    <row r="1760" spans="1:18" x14ac:dyDescent="0.25">
      <c r="A1760" s="6"/>
      <c r="B1760" s="44"/>
      <c r="C1760" s="11"/>
      <c r="D1760" s="11"/>
      <c r="E1760" s="31"/>
      <c r="P1760" s="72"/>
      <c r="Q1760" s="2"/>
      <c r="R1760" s="2"/>
    </row>
    <row r="1761" spans="1:18" x14ac:dyDescent="0.25">
      <c r="A1761" s="7" t="s">
        <v>9</v>
      </c>
      <c r="B1761" s="48" t="s">
        <v>240</v>
      </c>
      <c r="C1761" s="11">
        <v>12439</v>
      </c>
      <c r="D1761" s="12" t="s">
        <v>34</v>
      </c>
      <c r="E1761" s="25">
        <v>0.1</v>
      </c>
      <c r="F1761" s="26">
        <f>C1761*E1761</f>
        <v>1243.9000000000001</v>
      </c>
      <c r="G1761" s="26"/>
      <c r="H1761" s="26">
        <f>C1761*G1761</f>
        <v>0</v>
      </c>
      <c r="I1761" s="40">
        <v>0.81</v>
      </c>
      <c r="J1761" s="26">
        <f>C1761*I1761</f>
        <v>10075.59</v>
      </c>
      <c r="K1761" s="28">
        <v>5.33</v>
      </c>
      <c r="L1761" s="26">
        <f>C1761*K1761</f>
        <v>66299.87</v>
      </c>
      <c r="M1761" s="26">
        <f>E1761+G1761+I1761+K1761</f>
        <v>6.24</v>
      </c>
      <c r="N1761" s="26">
        <f>M1761*N$2</f>
        <v>0.68640000000000001</v>
      </c>
      <c r="O1761" s="26">
        <f>M1761+N1761</f>
        <v>6.9264000000000001</v>
      </c>
      <c r="P1761" s="74">
        <f>O1761/39</f>
        <v>0.17760000000000001</v>
      </c>
      <c r="Q1761" s="39">
        <f>O1761+P1761</f>
        <v>7.1040000000000001</v>
      </c>
      <c r="R1761" s="39">
        <f>C1761*Q1761</f>
        <v>88366.656000000003</v>
      </c>
    </row>
    <row r="1762" spans="1:18" x14ac:dyDescent="0.25">
      <c r="A1762" s="6"/>
      <c r="B1762" s="44"/>
      <c r="C1762" s="11"/>
      <c r="D1762" s="11"/>
      <c r="E1762" s="31"/>
      <c r="P1762" s="72"/>
      <c r="Q1762" s="2"/>
      <c r="R1762" s="2"/>
    </row>
    <row r="1763" spans="1:18" x14ac:dyDescent="0.25">
      <c r="A1763" s="7" t="s">
        <v>19</v>
      </c>
      <c r="B1763" s="48" t="s">
        <v>241</v>
      </c>
      <c r="C1763" s="11">
        <v>88</v>
      </c>
      <c r="D1763" s="12" t="s">
        <v>34</v>
      </c>
      <c r="E1763" s="25">
        <v>0.1</v>
      </c>
      <c r="F1763" s="26">
        <f>C1763*E1763</f>
        <v>8.8000000000000007</v>
      </c>
      <c r="G1763" s="26"/>
      <c r="H1763" s="26">
        <f>C1763*G1763</f>
        <v>0</v>
      </c>
      <c r="I1763" s="40">
        <v>4.9400000000000004</v>
      </c>
      <c r="J1763" s="26">
        <f>C1763*I1763</f>
        <v>434.72</v>
      </c>
      <c r="K1763" s="28">
        <v>16</v>
      </c>
      <c r="L1763" s="26">
        <f>C1763*K1763</f>
        <v>1408</v>
      </c>
      <c r="M1763" s="26">
        <f>E1763+G1763+I1763+K1763</f>
        <v>21.04</v>
      </c>
      <c r="N1763" s="26">
        <f>M1763*N$2</f>
        <v>2.3144</v>
      </c>
      <c r="O1763" s="26">
        <f>M1763+N1763</f>
        <v>23.354399999999998</v>
      </c>
      <c r="P1763" s="74">
        <f>O1763/39</f>
        <v>0.59883076923076917</v>
      </c>
      <c r="Q1763" s="39">
        <f>O1763+P1763</f>
        <v>23.953230769230768</v>
      </c>
      <c r="R1763" s="39">
        <f>C1763*Q1763</f>
        <v>2107.8843076923076</v>
      </c>
    </row>
    <row r="1764" spans="1:18" x14ac:dyDescent="0.25">
      <c r="A1764" s="6"/>
      <c r="B1764" s="44"/>
      <c r="C1764" s="11"/>
      <c r="D1764" s="11"/>
      <c r="E1764" s="31"/>
      <c r="P1764" s="72"/>
      <c r="Q1764" s="2"/>
      <c r="R1764" s="2"/>
    </row>
    <row r="1765" spans="1:18" x14ac:dyDescent="0.25">
      <c r="A1765" s="6"/>
      <c r="B1765" s="45" t="s">
        <v>53</v>
      </c>
      <c r="C1765" s="11"/>
      <c r="D1765" s="11"/>
      <c r="E1765" s="31"/>
      <c r="P1765" s="72"/>
      <c r="Q1765" s="2"/>
      <c r="R1765" s="2"/>
    </row>
    <row r="1766" spans="1:18" x14ac:dyDescent="0.25">
      <c r="A1766" s="6"/>
      <c r="B1766" s="45"/>
      <c r="C1766" s="11"/>
      <c r="D1766" s="11"/>
      <c r="E1766" s="31"/>
      <c r="P1766" s="72"/>
      <c r="Q1766" s="2"/>
      <c r="R1766" s="2"/>
    </row>
    <row r="1767" spans="1:18" x14ac:dyDescent="0.25">
      <c r="A1767" s="6"/>
      <c r="B1767" s="45" t="s">
        <v>54</v>
      </c>
      <c r="C1767" s="11"/>
      <c r="D1767" s="11"/>
      <c r="E1767" s="31"/>
      <c r="P1767" s="72"/>
      <c r="Q1767" s="2"/>
      <c r="R1767" s="2"/>
    </row>
    <row r="1768" spans="1:18" x14ac:dyDescent="0.25">
      <c r="A1768" s="6"/>
      <c r="B1768" s="44"/>
      <c r="C1768" s="11"/>
      <c r="D1768" s="11"/>
      <c r="E1768" s="31"/>
      <c r="P1768" s="72"/>
      <c r="Q1768" s="2"/>
      <c r="R1768" s="2"/>
    </row>
    <row r="1769" spans="1:18" ht="30" x14ac:dyDescent="0.25">
      <c r="A1769" s="7" t="s">
        <v>11</v>
      </c>
      <c r="B1769" s="48" t="s">
        <v>832</v>
      </c>
      <c r="C1769" s="11">
        <v>30</v>
      </c>
      <c r="D1769" s="12" t="s">
        <v>34</v>
      </c>
      <c r="E1769" s="25">
        <v>0.1</v>
      </c>
      <c r="F1769" s="26">
        <f>C1769*E1769</f>
        <v>3</v>
      </c>
      <c r="G1769" s="26"/>
      <c r="H1769" s="26">
        <f>C1769*G1769</f>
        <v>0</v>
      </c>
      <c r="I1769" s="40">
        <v>0.81</v>
      </c>
      <c r="J1769" s="26">
        <f>C1769*I1769</f>
        <v>24.3</v>
      </c>
      <c r="K1769" s="28">
        <v>5.33</v>
      </c>
      <c r="L1769" s="26">
        <f>C1769*K1769</f>
        <v>159.9</v>
      </c>
      <c r="M1769" s="26">
        <f>E1769+G1769+I1769+K1769</f>
        <v>6.24</v>
      </c>
      <c r="N1769" s="26">
        <f>M1769*N$2</f>
        <v>0.68640000000000001</v>
      </c>
      <c r="O1769" s="26">
        <f>M1769+N1769</f>
        <v>6.9264000000000001</v>
      </c>
      <c r="P1769" s="74">
        <f>O1769/39</f>
        <v>0.17760000000000001</v>
      </c>
      <c r="Q1769" s="39">
        <f>O1769+P1769</f>
        <v>7.1040000000000001</v>
      </c>
      <c r="R1769" s="39">
        <f>C1769*Q1769</f>
        <v>213.12</v>
      </c>
    </row>
    <row r="1770" spans="1:18" x14ac:dyDescent="0.25">
      <c r="A1770" s="6"/>
      <c r="B1770" s="44"/>
      <c r="C1770" s="11"/>
      <c r="D1770" s="11"/>
      <c r="E1770" s="31"/>
      <c r="P1770" s="72"/>
      <c r="Q1770" s="2"/>
      <c r="R1770" s="2"/>
    </row>
    <row r="1771" spans="1:18" ht="45" x14ac:dyDescent="0.25">
      <c r="A1771" s="7" t="s">
        <v>13</v>
      </c>
      <c r="B1771" s="48" t="s">
        <v>839</v>
      </c>
      <c r="C1771" s="11">
        <v>41</v>
      </c>
      <c r="D1771" s="12" t="s">
        <v>34</v>
      </c>
      <c r="E1771" s="25">
        <v>0.1</v>
      </c>
      <c r="F1771" s="26">
        <f>C1771*E1771</f>
        <v>4.1000000000000005</v>
      </c>
      <c r="G1771" s="26"/>
      <c r="H1771" s="26">
        <f>C1771*G1771</f>
        <v>0</v>
      </c>
      <c r="I1771" s="40">
        <v>4.9400000000000004</v>
      </c>
      <c r="J1771" s="26">
        <f>C1771*I1771</f>
        <v>202.54000000000002</v>
      </c>
      <c r="K1771" s="28">
        <v>16</v>
      </c>
      <c r="L1771" s="26">
        <f>C1771*K1771</f>
        <v>656</v>
      </c>
      <c r="M1771" s="26">
        <f>E1771+G1771+I1771+K1771</f>
        <v>21.04</v>
      </c>
      <c r="N1771" s="26">
        <f>M1771*N$2</f>
        <v>2.3144</v>
      </c>
      <c r="O1771" s="26">
        <f>M1771+N1771</f>
        <v>23.354399999999998</v>
      </c>
      <c r="P1771" s="74">
        <f>O1771/39</f>
        <v>0.59883076923076917</v>
      </c>
      <c r="Q1771" s="39">
        <f>O1771+P1771</f>
        <v>23.953230769230768</v>
      </c>
      <c r="R1771" s="39">
        <f>C1771*Q1771</f>
        <v>982.08246153846142</v>
      </c>
    </row>
    <row r="1772" spans="1:18" x14ac:dyDescent="0.25">
      <c r="A1772" s="6"/>
      <c r="B1772" s="44"/>
      <c r="C1772" s="11"/>
      <c r="D1772" s="11"/>
      <c r="E1772" s="31"/>
      <c r="P1772" s="72"/>
      <c r="Q1772" s="2"/>
      <c r="R1772" s="2"/>
    </row>
    <row r="1773" spans="1:18" ht="30" x14ac:dyDescent="0.25">
      <c r="A1773" s="6"/>
      <c r="B1773" s="45" t="s">
        <v>242</v>
      </c>
      <c r="C1773" s="11"/>
      <c r="D1773" s="11"/>
      <c r="E1773" s="31"/>
      <c r="P1773" s="72"/>
      <c r="Q1773" s="2"/>
      <c r="R1773" s="2"/>
    </row>
    <row r="1774" spans="1:18" x14ac:dyDescent="0.25">
      <c r="A1774" s="6"/>
      <c r="B1774" s="45"/>
      <c r="C1774" s="11"/>
      <c r="D1774" s="11"/>
      <c r="E1774" s="31"/>
      <c r="P1774" s="72"/>
      <c r="Q1774" s="2"/>
      <c r="R1774" s="2"/>
    </row>
    <row r="1775" spans="1:18" x14ac:dyDescent="0.25">
      <c r="A1775" s="6"/>
      <c r="B1775" s="45" t="s">
        <v>54</v>
      </c>
      <c r="C1775" s="11"/>
      <c r="D1775" s="11"/>
      <c r="E1775" s="31"/>
      <c r="P1775" s="72"/>
      <c r="Q1775" s="2"/>
      <c r="R1775" s="2"/>
    </row>
    <row r="1776" spans="1:18" x14ac:dyDescent="0.25">
      <c r="A1776" s="6"/>
      <c r="B1776" s="44"/>
      <c r="C1776" s="11"/>
      <c r="D1776" s="11"/>
      <c r="E1776" s="31"/>
      <c r="P1776" s="72"/>
      <c r="Q1776" s="2"/>
      <c r="R1776" s="2"/>
    </row>
    <row r="1777" spans="1:18" x14ac:dyDescent="0.25">
      <c r="A1777" s="8" t="s">
        <v>14</v>
      </c>
      <c r="B1777" s="49" t="s">
        <v>243</v>
      </c>
      <c r="C1777" s="13">
        <v>92</v>
      </c>
      <c r="D1777" s="62" t="s">
        <v>861</v>
      </c>
      <c r="E1777" s="25"/>
      <c r="F1777" s="26">
        <f>C1777*E1777</f>
        <v>0</v>
      </c>
      <c r="G1777" s="26"/>
      <c r="H1777" s="26">
        <f>C1777*G1777</f>
        <v>0</v>
      </c>
      <c r="I1777" s="27"/>
      <c r="J1777" s="26">
        <f>C1777*I1777</f>
        <v>0</v>
      </c>
      <c r="K1777" s="28"/>
      <c r="L1777" s="26">
        <f>C1777*K1777</f>
        <v>0</v>
      </c>
      <c r="M1777" s="26">
        <f>E1777+G1777+I1777+K1777</f>
        <v>0</v>
      </c>
      <c r="N1777" s="26">
        <f>M1777*N$2</f>
        <v>0</v>
      </c>
      <c r="O1777" s="26">
        <f>M1777+N1777</f>
        <v>0</v>
      </c>
      <c r="P1777" s="74">
        <f>O1777/39</f>
        <v>0</v>
      </c>
      <c r="Q1777" s="63">
        <v>40</v>
      </c>
      <c r="R1777" s="63">
        <f>C1777*Q1777</f>
        <v>3680</v>
      </c>
    </row>
    <row r="1778" spans="1:18" x14ac:dyDescent="0.25">
      <c r="A1778" s="6"/>
      <c r="B1778" s="44"/>
      <c r="C1778" s="11"/>
      <c r="D1778" s="11"/>
      <c r="E1778" s="31"/>
      <c r="P1778" s="72"/>
      <c r="Q1778" s="2"/>
      <c r="R1778" s="2"/>
    </row>
    <row r="1779" spans="1:18" x14ac:dyDescent="0.25">
      <c r="A1779" s="6"/>
      <c r="B1779" s="46" t="s">
        <v>529</v>
      </c>
      <c r="C1779" s="11"/>
      <c r="D1779" s="11"/>
      <c r="E1779" s="31"/>
      <c r="P1779" s="72"/>
      <c r="Q1779" s="2"/>
      <c r="R1779" s="4"/>
    </row>
    <row r="1780" spans="1:18" x14ac:dyDescent="0.25">
      <c r="A1780" s="9"/>
      <c r="B1780" s="47"/>
      <c r="C1780" s="13"/>
      <c r="D1780" s="13"/>
      <c r="E1780" s="31"/>
      <c r="P1780" s="72"/>
      <c r="Q1780" s="2"/>
      <c r="R1780" s="2"/>
    </row>
    <row r="1781" spans="1:18" x14ac:dyDescent="0.25">
      <c r="A1781" s="6"/>
      <c r="B1781" s="44"/>
      <c r="C1781" s="11"/>
      <c r="D1781" s="11"/>
      <c r="E1781" s="31"/>
      <c r="P1781" s="72"/>
      <c r="Q1781" s="2"/>
      <c r="R1781" s="2"/>
    </row>
    <row r="1782" spans="1:18" ht="30" x14ac:dyDescent="0.25">
      <c r="A1782" s="6"/>
      <c r="B1782" s="45" t="s">
        <v>805</v>
      </c>
      <c r="C1782" s="11"/>
      <c r="D1782" s="11"/>
      <c r="E1782" s="31"/>
      <c r="P1782" s="72"/>
      <c r="Q1782" s="2"/>
      <c r="R1782" s="2"/>
    </row>
    <row r="1783" spans="1:18" x14ac:dyDescent="0.25">
      <c r="A1783" s="6"/>
      <c r="B1783" s="44"/>
      <c r="C1783" s="11"/>
      <c r="D1783" s="11"/>
      <c r="E1783" s="31"/>
      <c r="P1783" s="72"/>
      <c r="Q1783" s="2"/>
      <c r="R1783" s="2"/>
    </row>
    <row r="1784" spans="1:18" x14ac:dyDescent="0.25">
      <c r="A1784" s="6"/>
      <c r="B1784" s="45" t="s">
        <v>245</v>
      </c>
      <c r="C1784" s="11"/>
      <c r="D1784" s="11"/>
      <c r="E1784" s="31"/>
      <c r="P1784" s="72"/>
      <c r="Q1784" s="2"/>
      <c r="R1784" s="2"/>
    </row>
    <row r="1785" spans="1:18" x14ac:dyDescent="0.25">
      <c r="A1785" s="6"/>
      <c r="B1785" s="45"/>
      <c r="C1785" s="11"/>
      <c r="D1785" s="11"/>
      <c r="E1785" s="31"/>
      <c r="P1785" s="72"/>
      <c r="Q1785" s="2"/>
      <c r="R1785" s="2"/>
    </row>
    <row r="1786" spans="1:18" x14ac:dyDescent="0.25">
      <c r="A1786" s="6"/>
      <c r="B1786" s="45" t="s">
        <v>5</v>
      </c>
      <c r="C1786" s="11"/>
      <c r="D1786" s="11"/>
      <c r="E1786" s="31"/>
      <c r="P1786" s="72"/>
      <c r="Q1786" s="2"/>
      <c r="R1786" s="2"/>
    </row>
    <row r="1787" spans="1:18" x14ac:dyDescent="0.25">
      <c r="A1787" s="6"/>
      <c r="B1787" s="45"/>
      <c r="C1787" s="11"/>
      <c r="D1787" s="11"/>
      <c r="E1787" s="31"/>
      <c r="P1787" s="72"/>
      <c r="Q1787" s="2"/>
      <c r="R1787" s="2"/>
    </row>
    <row r="1788" spans="1:18" x14ac:dyDescent="0.25">
      <c r="A1788" s="6"/>
      <c r="B1788" s="45" t="s">
        <v>6</v>
      </c>
      <c r="C1788" s="11"/>
      <c r="D1788" s="11"/>
      <c r="E1788" s="31"/>
      <c r="P1788" s="72"/>
      <c r="Q1788" s="2"/>
      <c r="R1788" s="2"/>
    </row>
    <row r="1789" spans="1:18" x14ac:dyDescent="0.25">
      <c r="A1789" s="6"/>
      <c r="B1789" s="45"/>
      <c r="C1789" s="11"/>
      <c r="D1789" s="11"/>
      <c r="E1789" s="31"/>
      <c r="P1789" s="72"/>
      <c r="Q1789" s="2"/>
      <c r="R1789" s="2"/>
    </row>
    <row r="1790" spans="1:18" x14ac:dyDescent="0.25">
      <c r="A1790" s="6"/>
      <c r="B1790" s="45" t="s">
        <v>7</v>
      </c>
      <c r="C1790" s="11"/>
      <c r="D1790" s="11"/>
      <c r="E1790" s="31"/>
      <c r="P1790" s="72"/>
      <c r="Q1790" s="2"/>
      <c r="R1790" s="2"/>
    </row>
    <row r="1791" spans="1:18" x14ac:dyDescent="0.25">
      <c r="A1791" s="6"/>
      <c r="B1791" s="44"/>
      <c r="C1791" s="11"/>
      <c r="D1791" s="11"/>
      <c r="E1791" s="31"/>
      <c r="P1791" s="72"/>
      <c r="Q1791" s="2"/>
      <c r="R1791" s="2"/>
    </row>
    <row r="1792" spans="1:18" s="19" customFormat="1" ht="60" x14ac:dyDescent="0.25">
      <c r="A1792" s="7" t="s">
        <v>9</v>
      </c>
      <c r="B1792" s="53" t="s">
        <v>8</v>
      </c>
      <c r="C1792" s="6">
        <v>1</v>
      </c>
      <c r="D1792" s="7" t="s">
        <v>10</v>
      </c>
      <c r="E1792" s="35"/>
      <c r="F1792" s="36"/>
      <c r="G1792" s="36"/>
      <c r="H1792" s="36"/>
      <c r="I1792" s="36"/>
      <c r="J1792" s="36"/>
      <c r="K1792" s="36"/>
      <c r="L1792" s="36"/>
      <c r="M1792" s="36"/>
      <c r="N1792" s="36"/>
      <c r="O1792" s="36"/>
      <c r="P1792" s="75"/>
      <c r="Q1792" s="18" t="s">
        <v>813</v>
      </c>
      <c r="R1792" s="20"/>
    </row>
    <row r="1793" spans="1:18" x14ac:dyDescent="0.25">
      <c r="A1793" s="6"/>
      <c r="B1793" s="44"/>
      <c r="C1793" s="11"/>
      <c r="D1793" s="11"/>
      <c r="E1793" s="31"/>
      <c r="P1793" s="72"/>
      <c r="Q1793" s="2"/>
      <c r="R1793" s="2"/>
    </row>
    <row r="1794" spans="1:18" x14ac:dyDescent="0.25">
      <c r="A1794" s="6"/>
      <c r="B1794" s="45" t="s">
        <v>246</v>
      </c>
      <c r="C1794" s="11"/>
      <c r="D1794" s="11"/>
      <c r="E1794" s="31"/>
      <c r="P1794" s="72"/>
      <c r="Q1794" s="2"/>
      <c r="R1794" s="2"/>
    </row>
    <row r="1795" spans="1:18" x14ac:dyDescent="0.25">
      <c r="A1795" s="6"/>
      <c r="B1795" s="45"/>
      <c r="C1795" s="11"/>
      <c r="D1795" s="11"/>
      <c r="E1795" s="31"/>
      <c r="P1795" s="72"/>
      <c r="Q1795" s="2"/>
      <c r="R1795" s="2"/>
    </row>
    <row r="1796" spans="1:18" ht="30" x14ac:dyDescent="0.25">
      <c r="A1796" s="6"/>
      <c r="B1796" s="45" t="s">
        <v>247</v>
      </c>
      <c r="C1796" s="11"/>
      <c r="D1796" s="11"/>
      <c r="E1796" s="31"/>
      <c r="P1796" s="72"/>
      <c r="Q1796" s="2"/>
      <c r="R1796" s="2"/>
    </row>
    <row r="1797" spans="1:18" x14ac:dyDescent="0.25">
      <c r="A1797" s="6"/>
      <c r="B1797" s="45"/>
      <c r="C1797" s="11"/>
      <c r="D1797" s="11"/>
      <c r="E1797" s="31"/>
      <c r="P1797" s="72"/>
      <c r="Q1797" s="2"/>
      <c r="R1797" s="2"/>
    </row>
    <row r="1798" spans="1:18" ht="30" x14ac:dyDescent="0.25">
      <c r="A1798" s="6"/>
      <c r="B1798" s="45" t="s">
        <v>530</v>
      </c>
      <c r="C1798" s="11"/>
      <c r="D1798" s="11"/>
      <c r="E1798" s="31"/>
      <c r="P1798" s="72"/>
      <c r="Q1798" s="2"/>
      <c r="R1798" s="2"/>
    </row>
    <row r="1799" spans="1:18" x14ac:dyDescent="0.25">
      <c r="A1799" s="6"/>
      <c r="B1799" s="45"/>
      <c r="C1799" s="11"/>
      <c r="D1799" s="11"/>
      <c r="E1799" s="31"/>
      <c r="P1799" s="72"/>
      <c r="Q1799" s="2"/>
      <c r="R1799" s="2"/>
    </row>
    <row r="1800" spans="1:18" ht="45" x14ac:dyDescent="0.25">
      <c r="A1800" s="6"/>
      <c r="B1800" s="45" t="s">
        <v>531</v>
      </c>
      <c r="C1800" s="11"/>
      <c r="D1800" s="11"/>
      <c r="E1800" s="31"/>
      <c r="P1800" s="72"/>
      <c r="Q1800" s="2"/>
      <c r="R1800" s="2"/>
    </row>
    <row r="1801" spans="1:18" x14ac:dyDescent="0.25">
      <c r="A1801" s="6"/>
      <c r="B1801" s="44"/>
      <c r="C1801" s="11"/>
      <c r="D1801" s="11"/>
      <c r="E1801" s="31"/>
      <c r="P1801" s="72"/>
      <c r="Q1801" s="2"/>
      <c r="R1801" s="2"/>
    </row>
    <row r="1802" spans="1:18" x14ac:dyDescent="0.25">
      <c r="A1802" s="7" t="s">
        <v>19</v>
      </c>
      <c r="B1802" s="48" t="s">
        <v>532</v>
      </c>
      <c r="C1802" s="11">
        <v>2</v>
      </c>
      <c r="D1802" s="12" t="s">
        <v>12</v>
      </c>
      <c r="E1802" s="25">
        <f>K1802/144*10</f>
        <v>40</v>
      </c>
      <c r="F1802" s="26">
        <f>C1802*E1802</f>
        <v>80</v>
      </c>
      <c r="G1802" s="26"/>
      <c r="H1802" s="26">
        <f>C1802*G1802</f>
        <v>0</v>
      </c>
      <c r="I1802" s="27">
        <v>4306.07</v>
      </c>
      <c r="J1802" s="26">
        <f>C1802*I1802</f>
        <v>8612.14</v>
      </c>
      <c r="K1802" s="28">
        <v>576</v>
      </c>
      <c r="L1802" s="26">
        <f>C1802*K1802</f>
        <v>1152</v>
      </c>
      <c r="M1802" s="26">
        <f>E1802+G1802+I1802+K1802</f>
        <v>4922.07</v>
      </c>
      <c r="N1802" s="26">
        <f>M1802*N$2</f>
        <v>541.42769999999996</v>
      </c>
      <c r="O1802" s="26">
        <f>M1802+N1802</f>
        <v>5463.4976999999999</v>
      </c>
      <c r="P1802" s="74">
        <f>O1802/39</f>
        <v>140.08968461538461</v>
      </c>
      <c r="Q1802" s="39">
        <f>O1802+P1802</f>
        <v>5603.5873846153845</v>
      </c>
      <c r="R1802" s="39">
        <f>C1802*Q1802</f>
        <v>11207.174769230769</v>
      </c>
    </row>
    <row r="1803" spans="1:18" x14ac:dyDescent="0.25">
      <c r="A1803" s="6"/>
      <c r="B1803" s="44"/>
      <c r="C1803" s="11"/>
      <c r="D1803" s="11"/>
      <c r="E1803" s="31"/>
      <c r="P1803" s="72"/>
      <c r="Q1803" s="2"/>
      <c r="R1803" s="2"/>
    </row>
    <row r="1804" spans="1:18" ht="30" x14ac:dyDescent="0.25">
      <c r="A1804" s="6"/>
      <c r="B1804" s="45" t="s">
        <v>533</v>
      </c>
      <c r="C1804" s="11"/>
      <c r="D1804" s="11"/>
      <c r="E1804" s="31"/>
      <c r="P1804" s="72"/>
      <c r="Q1804" s="2"/>
      <c r="R1804" s="2"/>
    </row>
    <row r="1805" spans="1:18" x14ac:dyDescent="0.25">
      <c r="A1805" s="6"/>
      <c r="B1805" s="45"/>
      <c r="C1805" s="11"/>
      <c r="D1805" s="11"/>
      <c r="E1805" s="31"/>
      <c r="P1805" s="72"/>
      <c r="Q1805" s="2"/>
      <c r="R1805" s="2"/>
    </row>
    <row r="1806" spans="1:18" ht="45" x14ac:dyDescent="0.25">
      <c r="A1806" s="6"/>
      <c r="B1806" s="45" t="s">
        <v>534</v>
      </c>
      <c r="C1806" s="11"/>
      <c r="D1806" s="11"/>
      <c r="E1806" s="31"/>
      <c r="P1806" s="72"/>
      <c r="Q1806" s="2"/>
      <c r="R1806" s="2"/>
    </row>
    <row r="1807" spans="1:18" x14ac:dyDescent="0.25">
      <c r="A1807" s="6"/>
      <c r="B1807" s="44"/>
      <c r="C1807" s="11"/>
      <c r="D1807" s="11"/>
      <c r="E1807" s="31"/>
      <c r="P1807" s="72"/>
      <c r="Q1807" s="2"/>
      <c r="R1807" s="2"/>
    </row>
    <row r="1808" spans="1:18" x14ac:dyDescent="0.25">
      <c r="A1808" s="7" t="s">
        <v>11</v>
      </c>
      <c r="B1808" s="48" t="s">
        <v>535</v>
      </c>
      <c r="C1808" s="11">
        <v>1</v>
      </c>
      <c r="D1808" s="12" t="s">
        <v>12</v>
      </c>
      <c r="E1808" s="25">
        <f>K1808/144*10</f>
        <v>40</v>
      </c>
      <c r="F1808" s="26">
        <f>C1808*E1808</f>
        <v>40</v>
      </c>
      <c r="G1808" s="26"/>
      <c r="H1808" s="26">
        <f>C1808*G1808</f>
        <v>0</v>
      </c>
      <c r="I1808" s="27">
        <v>5358.42</v>
      </c>
      <c r="J1808" s="26">
        <f>C1808*I1808</f>
        <v>5358.42</v>
      </c>
      <c r="K1808" s="28">
        <v>576</v>
      </c>
      <c r="L1808" s="26">
        <f>C1808*K1808</f>
        <v>576</v>
      </c>
      <c r="M1808" s="26">
        <f>E1808+G1808+I1808+K1808</f>
        <v>5974.42</v>
      </c>
      <c r="N1808" s="26">
        <f>M1808*N$2</f>
        <v>657.18619999999999</v>
      </c>
      <c r="O1808" s="26">
        <f>M1808+N1808</f>
        <v>6631.6062000000002</v>
      </c>
      <c r="P1808" s="74">
        <f>O1808/39</f>
        <v>170.04118461538462</v>
      </c>
      <c r="Q1808" s="39">
        <f>O1808+P1808</f>
        <v>6801.6473846153849</v>
      </c>
      <c r="R1808" s="39">
        <f>C1808*Q1808</f>
        <v>6801.6473846153849</v>
      </c>
    </row>
    <row r="1809" spans="1:18" x14ac:dyDescent="0.25">
      <c r="A1809" s="6"/>
      <c r="B1809" s="44"/>
      <c r="C1809" s="11"/>
      <c r="D1809" s="11"/>
      <c r="E1809" s="31"/>
      <c r="P1809" s="72"/>
      <c r="Q1809" s="2"/>
      <c r="R1809" s="2"/>
    </row>
    <row r="1810" spans="1:18" ht="30" x14ac:dyDescent="0.25">
      <c r="A1810" s="6"/>
      <c r="B1810" s="45" t="s">
        <v>536</v>
      </c>
      <c r="C1810" s="11"/>
      <c r="D1810" s="11"/>
      <c r="E1810" s="31"/>
      <c r="P1810" s="72"/>
      <c r="Q1810" s="2"/>
      <c r="R1810" s="2"/>
    </row>
    <row r="1811" spans="1:18" x14ac:dyDescent="0.25">
      <c r="A1811" s="6"/>
      <c r="B1811" s="45"/>
      <c r="C1811" s="11"/>
      <c r="D1811" s="11"/>
      <c r="E1811" s="31"/>
      <c r="P1811" s="72"/>
      <c r="Q1811" s="2"/>
      <c r="R1811" s="2"/>
    </row>
    <row r="1812" spans="1:18" x14ac:dyDescent="0.25">
      <c r="A1812" s="6"/>
      <c r="B1812" s="45" t="s">
        <v>537</v>
      </c>
      <c r="C1812" s="11"/>
      <c r="D1812" s="11"/>
      <c r="E1812" s="31"/>
      <c r="P1812" s="72"/>
      <c r="Q1812" s="2"/>
      <c r="R1812" s="2"/>
    </row>
    <row r="1813" spans="1:18" x14ac:dyDescent="0.25">
      <c r="A1813" s="6"/>
      <c r="B1813" s="44"/>
      <c r="C1813" s="11"/>
      <c r="D1813" s="11"/>
      <c r="E1813" s="31"/>
      <c r="P1813" s="72"/>
      <c r="Q1813" s="2"/>
      <c r="R1813" s="2"/>
    </row>
    <row r="1814" spans="1:18" x14ac:dyDescent="0.25">
      <c r="A1814" s="7" t="s">
        <v>13</v>
      </c>
      <c r="B1814" s="48" t="s">
        <v>538</v>
      </c>
      <c r="C1814" s="11">
        <v>1</v>
      </c>
      <c r="D1814" s="12" t="s">
        <v>12</v>
      </c>
      <c r="E1814" s="25">
        <f>K1814/144*10</f>
        <v>20</v>
      </c>
      <c r="F1814" s="26">
        <f>C1814*E1814</f>
        <v>20</v>
      </c>
      <c r="G1814" s="26"/>
      <c r="H1814" s="26">
        <f>C1814*G1814</f>
        <v>0</v>
      </c>
      <c r="I1814" s="27">
        <v>1551</v>
      </c>
      <c r="J1814" s="26">
        <f>C1814*I1814</f>
        <v>1551</v>
      </c>
      <c r="K1814" s="28">
        <v>288</v>
      </c>
      <c r="L1814" s="26">
        <f>C1814*K1814</f>
        <v>288</v>
      </c>
      <c r="M1814" s="26">
        <f>E1814+G1814+I1814+K1814</f>
        <v>1859</v>
      </c>
      <c r="N1814" s="26">
        <f>M1814*N$2</f>
        <v>204.49</v>
      </c>
      <c r="O1814" s="26">
        <f>M1814+N1814</f>
        <v>2063.4899999999998</v>
      </c>
      <c r="P1814" s="74">
        <f>O1814/39</f>
        <v>52.91</v>
      </c>
      <c r="Q1814" s="39">
        <f>O1814+P1814</f>
        <v>2116.3999999999996</v>
      </c>
      <c r="R1814" s="39">
        <f>C1814*Q1814</f>
        <v>2116.3999999999996</v>
      </c>
    </row>
    <row r="1815" spans="1:18" x14ac:dyDescent="0.25">
      <c r="A1815" s="6"/>
      <c r="B1815" s="44"/>
      <c r="C1815" s="11"/>
      <c r="D1815" s="11"/>
      <c r="E1815" s="31"/>
      <c r="P1815" s="72"/>
      <c r="Q1815" s="2"/>
      <c r="R1815" s="2"/>
    </row>
    <row r="1816" spans="1:18" ht="30" x14ac:dyDescent="0.25">
      <c r="A1816" s="6"/>
      <c r="B1816" s="45" t="s">
        <v>539</v>
      </c>
      <c r="C1816" s="11"/>
      <c r="D1816" s="11"/>
      <c r="E1816" s="31"/>
      <c r="P1816" s="72"/>
      <c r="Q1816" s="2"/>
      <c r="R1816" s="2"/>
    </row>
    <row r="1817" spans="1:18" x14ac:dyDescent="0.25">
      <c r="A1817" s="6"/>
      <c r="B1817" s="45"/>
      <c r="C1817" s="11"/>
      <c r="D1817" s="11"/>
      <c r="E1817" s="31"/>
      <c r="P1817" s="72"/>
      <c r="Q1817" s="2"/>
      <c r="R1817" s="2"/>
    </row>
    <row r="1818" spans="1:18" ht="30" x14ac:dyDescent="0.25">
      <c r="A1818" s="6"/>
      <c r="B1818" s="45" t="s">
        <v>540</v>
      </c>
      <c r="C1818" s="11"/>
      <c r="D1818" s="11"/>
      <c r="E1818" s="31"/>
      <c r="P1818" s="72"/>
      <c r="Q1818" s="2"/>
      <c r="R1818" s="2"/>
    </row>
    <row r="1819" spans="1:18" x14ac:dyDescent="0.25">
      <c r="A1819" s="6"/>
      <c r="B1819" s="44"/>
      <c r="C1819" s="11"/>
      <c r="D1819" s="11"/>
      <c r="E1819" s="31"/>
      <c r="P1819" s="72"/>
      <c r="Q1819" s="2"/>
      <c r="R1819" s="2"/>
    </row>
    <row r="1820" spans="1:18" x14ac:dyDescent="0.25">
      <c r="A1820" s="7" t="s">
        <v>14</v>
      </c>
      <c r="B1820" s="48" t="s">
        <v>541</v>
      </c>
      <c r="C1820" s="11">
        <v>1</v>
      </c>
      <c r="D1820" s="12" t="s">
        <v>12</v>
      </c>
      <c r="E1820" s="25">
        <f>K1820/144*10</f>
        <v>40</v>
      </c>
      <c r="F1820" s="26">
        <f>C1820*E1820</f>
        <v>40</v>
      </c>
      <c r="G1820" s="26"/>
      <c r="H1820" s="26">
        <f>C1820*G1820</f>
        <v>0</v>
      </c>
      <c r="I1820" s="27">
        <v>2086.9899999999998</v>
      </c>
      <c r="J1820" s="26">
        <f>C1820*I1820</f>
        <v>2086.9899999999998</v>
      </c>
      <c r="K1820" s="28">
        <v>576</v>
      </c>
      <c r="L1820" s="26">
        <f>C1820*K1820</f>
        <v>576</v>
      </c>
      <c r="M1820" s="26">
        <f>E1820+G1820+I1820+K1820</f>
        <v>2702.99</v>
      </c>
      <c r="N1820" s="26">
        <f>M1820*N$2</f>
        <v>297.32889999999998</v>
      </c>
      <c r="O1820" s="26">
        <f>M1820+N1820</f>
        <v>3000.3188999999998</v>
      </c>
      <c r="P1820" s="74">
        <f>O1820/39</f>
        <v>76.931253846153837</v>
      </c>
      <c r="Q1820" s="39">
        <f>O1820+P1820</f>
        <v>3077.2501538461538</v>
      </c>
      <c r="R1820" s="39">
        <f>C1820*Q1820</f>
        <v>3077.2501538461538</v>
      </c>
    </row>
    <row r="1821" spans="1:18" x14ac:dyDescent="0.25">
      <c r="A1821" s="6"/>
      <c r="B1821" s="44"/>
      <c r="C1821" s="11"/>
      <c r="D1821" s="11"/>
      <c r="E1821" s="31"/>
      <c r="P1821" s="72"/>
      <c r="Q1821" s="2"/>
      <c r="R1821" s="2"/>
    </row>
    <row r="1822" spans="1:18" ht="30" x14ac:dyDescent="0.25">
      <c r="A1822" s="6"/>
      <c r="B1822" s="45" t="s">
        <v>542</v>
      </c>
      <c r="C1822" s="11"/>
      <c r="D1822" s="11"/>
      <c r="E1822" s="31"/>
      <c r="P1822" s="72"/>
      <c r="Q1822" s="2"/>
      <c r="R1822" s="2"/>
    </row>
    <row r="1823" spans="1:18" x14ac:dyDescent="0.25">
      <c r="A1823" s="6"/>
      <c r="B1823" s="45"/>
      <c r="C1823" s="11"/>
      <c r="D1823" s="11"/>
      <c r="E1823" s="31"/>
      <c r="P1823" s="72"/>
      <c r="Q1823" s="2"/>
      <c r="R1823" s="2"/>
    </row>
    <row r="1824" spans="1:18" x14ac:dyDescent="0.25">
      <c r="A1824" s="6"/>
      <c r="B1824" s="45" t="s">
        <v>543</v>
      </c>
      <c r="C1824" s="11"/>
      <c r="D1824" s="11"/>
      <c r="E1824" s="31"/>
      <c r="P1824" s="72"/>
      <c r="Q1824" s="2"/>
      <c r="R1824" s="2"/>
    </row>
    <row r="1825" spans="1:18" x14ac:dyDescent="0.25">
      <c r="A1825" s="6"/>
      <c r="B1825" s="44"/>
      <c r="C1825" s="11"/>
      <c r="D1825" s="11"/>
      <c r="E1825" s="31"/>
      <c r="P1825" s="72"/>
      <c r="Q1825" s="2"/>
      <c r="R1825" s="2"/>
    </row>
    <row r="1826" spans="1:18" x14ac:dyDescent="0.25">
      <c r="A1826" s="7" t="s">
        <v>15</v>
      </c>
      <c r="B1826" s="48" t="s">
        <v>544</v>
      </c>
      <c r="C1826" s="11">
        <v>1</v>
      </c>
      <c r="D1826" s="12" t="s">
        <v>12</v>
      </c>
      <c r="E1826" s="25"/>
      <c r="F1826" s="26">
        <f>C1826*E1826</f>
        <v>0</v>
      </c>
      <c r="G1826" s="26"/>
      <c r="H1826" s="26">
        <f>C1826*G1826</f>
        <v>0</v>
      </c>
      <c r="I1826" s="27"/>
      <c r="J1826" s="26">
        <f>C1826*I1826</f>
        <v>0</v>
      </c>
      <c r="K1826" s="28"/>
      <c r="L1826" s="26">
        <f>C1826*K1826</f>
        <v>0</v>
      </c>
      <c r="M1826" s="26">
        <f>E1826+G1826+I1826+K1826</f>
        <v>0</v>
      </c>
      <c r="N1826" s="26">
        <f>M1826*N$2</f>
        <v>0</v>
      </c>
      <c r="O1826" s="26">
        <f>M1826+N1826</f>
        <v>0</v>
      </c>
      <c r="P1826" s="74">
        <f>O1826/39</f>
        <v>0</v>
      </c>
      <c r="Q1826" s="41" t="s">
        <v>870</v>
      </c>
      <c r="R1826" s="39"/>
    </row>
    <row r="1827" spans="1:18" x14ac:dyDescent="0.25">
      <c r="A1827" s="6"/>
      <c r="B1827" s="44"/>
      <c r="C1827" s="11"/>
      <c r="D1827" s="11"/>
      <c r="E1827" s="31"/>
      <c r="P1827" s="72"/>
      <c r="Q1827" s="2"/>
      <c r="R1827" s="2"/>
    </row>
    <row r="1828" spans="1:18" ht="30" x14ac:dyDescent="0.25">
      <c r="A1828" s="6"/>
      <c r="B1828" s="45" t="s">
        <v>545</v>
      </c>
      <c r="C1828" s="11"/>
      <c r="D1828" s="11"/>
      <c r="E1828" s="31"/>
      <c r="P1828" s="72"/>
      <c r="Q1828" s="2"/>
      <c r="R1828" s="2"/>
    </row>
    <row r="1829" spans="1:18" x14ac:dyDescent="0.25">
      <c r="A1829" s="6"/>
      <c r="B1829" s="45"/>
      <c r="C1829" s="11"/>
      <c r="D1829" s="11"/>
      <c r="E1829" s="31"/>
      <c r="P1829" s="72"/>
      <c r="Q1829" s="2"/>
      <c r="R1829" s="2"/>
    </row>
    <row r="1830" spans="1:18" x14ac:dyDescent="0.25">
      <c r="A1830" s="6"/>
      <c r="B1830" s="45" t="s">
        <v>543</v>
      </c>
      <c r="C1830" s="11"/>
      <c r="D1830" s="11"/>
      <c r="E1830" s="31"/>
      <c r="P1830" s="72"/>
      <c r="Q1830" s="2"/>
      <c r="R1830" s="2"/>
    </row>
    <row r="1831" spans="1:18" x14ac:dyDescent="0.25">
      <c r="A1831" s="6"/>
      <c r="B1831" s="44"/>
      <c r="C1831" s="11"/>
      <c r="D1831" s="11"/>
      <c r="E1831" s="31"/>
      <c r="P1831" s="72"/>
      <c r="Q1831" s="2"/>
      <c r="R1831" s="2"/>
    </row>
    <row r="1832" spans="1:18" x14ac:dyDescent="0.25">
      <c r="A1832" s="7" t="s">
        <v>16</v>
      </c>
      <c r="B1832" s="48" t="s">
        <v>544</v>
      </c>
      <c r="C1832" s="11">
        <v>1</v>
      </c>
      <c r="D1832" s="12" t="s">
        <v>12</v>
      </c>
      <c r="E1832" s="25"/>
      <c r="F1832" s="26">
        <f>C1832*E1832</f>
        <v>0</v>
      </c>
      <c r="G1832" s="26"/>
      <c r="H1832" s="26">
        <f>C1832*G1832</f>
        <v>0</v>
      </c>
      <c r="I1832" s="27"/>
      <c r="J1832" s="26">
        <f>C1832*I1832</f>
        <v>0</v>
      </c>
      <c r="K1832" s="28"/>
      <c r="L1832" s="26">
        <f>C1832*K1832</f>
        <v>0</v>
      </c>
      <c r="M1832" s="26">
        <f>E1832+G1832+I1832+K1832</f>
        <v>0</v>
      </c>
      <c r="N1832" s="26">
        <f>M1832*N$2</f>
        <v>0</v>
      </c>
      <c r="O1832" s="26">
        <f>M1832+N1832</f>
        <v>0</v>
      </c>
      <c r="P1832" s="74">
        <f>O1832/39</f>
        <v>0</v>
      </c>
      <c r="Q1832" s="41" t="s">
        <v>870</v>
      </c>
      <c r="R1832" s="39"/>
    </row>
    <row r="1833" spans="1:18" x14ac:dyDescent="0.25">
      <c r="A1833" s="6"/>
      <c r="B1833" s="44"/>
      <c r="C1833" s="11"/>
      <c r="D1833" s="11"/>
      <c r="E1833" s="31"/>
      <c r="P1833" s="72"/>
      <c r="Q1833" s="2"/>
      <c r="R1833" s="2"/>
    </row>
    <row r="1834" spans="1:18" ht="30" x14ac:dyDescent="0.25">
      <c r="A1834" s="6"/>
      <c r="B1834" s="45" t="s">
        <v>546</v>
      </c>
      <c r="C1834" s="11"/>
      <c r="D1834" s="11"/>
      <c r="E1834" s="31"/>
      <c r="P1834" s="72"/>
      <c r="Q1834" s="2"/>
      <c r="R1834" s="2"/>
    </row>
    <row r="1835" spans="1:18" x14ac:dyDescent="0.25">
      <c r="A1835" s="6"/>
      <c r="B1835" s="45"/>
      <c r="C1835" s="11"/>
      <c r="D1835" s="11"/>
      <c r="E1835" s="31"/>
      <c r="P1835" s="72"/>
      <c r="Q1835" s="2"/>
      <c r="R1835" s="2"/>
    </row>
    <row r="1836" spans="1:18" x14ac:dyDescent="0.25">
      <c r="A1836" s="6"/>
      <c r="B1836" s="45" t="s">
        <v>547</v>
      </c>
      <c r="C1836" s="11"/>
      <c r="D1836" s="11"/>
      <c r="E1836" s="31"/>
      <c r="P1836" s="72"/>
      <c r="Q1836" s="2"/>
      <c r="R1836" s="2"/>
    </row>
    <row r="1837" spans="1:18" x14ac:dyDescent="0.25">
      <c r="A1837" s="6"/>
      <c r="B1837" s="44"/>
      <c r="C1837" s="11"/>
      <c r="D1837" s="11"/>
      <c r="E1837" s="31"/>
      <c r="P1837" s="72"/>
      <c r="Q1837" s="2"/>
      <c r="R1837" s="2"/>
    </row>
    <row r="1838" spans="1:18" x14ac:dyDescent="0.25">
      <c r="A1838" s="8" t="s">
        <v>17</v>
      </c>
      <c r="B1838" s="49" t="s">
        <v>548</v>
      </c>
      <c r="C1838" s="13">
        <v>1</v>
      </c>
      <c r="D1838" s="14" t="s">
        <v>12</v>
      </c>
      <c r="E1838" s="25"/>
      <c r="F1838" s="26">
        <f>C1838*E1838</f>
        <v>0</v>
      </c>
      <c r="G1838" s="26">
        <v>28350</v>
      </c>
      <c r="H1838" s="26">
        <f>C1838*G1838</f>
        <v>28350</v>
      </c>
      <c r="I1838" s="27"/>
      <c r="J1838" s="26">
        <f>C1838*I1838</f>
        <v>0</v>
      </c>
      <c r="K1838" s="28"/>
      <c r="L1838" s="26">
        <f>C1838*K1838</f>
        <v>0</v>
      </c>
      <c r="M1838" s="26">
        <f>E1838+G1838+I1838+K1838</f>
        <v>28350</v>
      </c>
      <c r="N1838" s="26">
        <f>M1838*N$2</f>
        <v>3118.5</v>
      </c>
      <c r="O1838" s="26">
        <f>M1838+N1838</f>
        <v>31468.5</v>
      </c>
      <c r="P1838" s="74">
        <f>O1838/39</f>
        <v>806.88461538461536</v>
      </c>
      <c r="Q1838" s="39">
        <f>O1838+P1838</f>
        <v>32275.384615384617</v>
      </c>
      <c r="R1838" s="39">
        <f>C1838*Q1838</f>
        <v>32275.384615384617</v>
      </c>
    </row>
    <row r="1839" spans="1:18" x14ac:dyDescent="0.25">
      <c r="A1839" s="6"/>
      <c r="B1839" s="44"/>
      <c r="C1839" s="11"/>
      <c r="D1839" s="11"/>
      <c r="E1839" s="31"/>
      <c r="P1839" s="72"/>
      <c r="Q1839" s="2"/>
      <c r="R1839" s="2"/>
    </row>
    <row r="1840" spans="1:18" x14ac:dyDescent="0.25">
      <c r="A1840" s="6"/>
      <c r="B1840" s="46" t="s">
        <v>549</v>
      </c>
      <c r="C1840" s="11"/>
      <c r="D1840" s="11"/>
      <c r="E1840" s="31"/>
      <c r="P1840" s="72"/>
      <c r="Q1840" s="2"/>
      <c r="R1840" s="4"/>
    </row>
    <row r="1841" spans="1:18" x14ac:dyDescent="0.25">
      <c r="A1841" s="9"/>
      <c r="B1841" s="47"/>
      <c r="C1841" s="13"/>
      <c r="D1841" s="13"/>
      <c r="E1841" s="31"/>
      <c r="P1841" s="72"/>
      <c r="Q1841" s="2"/>
      <c r="R1841" s="2"/>
    </row>
    <row r="1842" spans="1:18" x14ac:dyDescent="0.25">
      <c r="A1842" s="6"/>
      <c r="B1842" s="44"/>
      <c r="C1842" s="11"/>
      <c r="D1842" s="11"/>
      <c r="E1842" s="31"/>
      <c r="P1842" s="72"/>
      <c r="Q1842" s="2"/>
      <c r="R1842" s="2"/>
    </row>
    <row r="1843" spans="1:18" ht="30" x14ac:dyDescent="0.25">
      <c r="A1843" s="6"/>
      <c r="B1843" s="45" t="s">
        <v>550</v>
      </c>
      <c r="C1843" s="11"/>
      <c r="D1843" s="11"/>
      <c r="E1843" s="31"/>
      <c r="P1843" s="72"/>
      <c r="Q1843" s="2"/>
      <c r="R1843" s="2"/>
    </row>
    <row r="1844" spans="1:18" x14ac:dyDescent="0.25">
      <c r="A1844" s="6"/>
      <c r="B1844" s="45"/>
      <c r="C1844" s="11"/>
      <c r="D1844" s="11"/>
      <c r="E1844" s="31"/>
      <c r="P1844" s="72"/>
      <c r="Q1844" s="2"/>
      <c r="R1844" s="2"/>
    </row>
    <row r="1845" spans="1:18" x14ac:dyDescent="0.25">
      <c r="A1845" s="6"/>
      <c r="B1845" s="45" t="s">
        <v>551</v>
      </c>
      <c r="C1845" s="11"/>
      <c r="D1845" s="11"/>
      <c r="E1845" s="31"/>
      <c r="P1845" s="72"/>
      <c r="Q1845" s="2"/>
      <c r="R1845" s="2"/>
    </row>
    <row r="1846" spans="1:18" x14ac:dyDescent="0.25">
      <c r="A1846" s="6"/>
      <c r="B1846" s="44"/>
      <c r="C1846" s="11"/>
      <c r="D1846" s="11"/>
      <c r="E1846" s="31"/>
      <c r="P1846" s="72"/>
      <c r="Q1846" s="2"/>
      <c r="R1846" s="2"/>
    </row>
    <row r="1847" spans="1:18" ht="30" x14ac:dyDescent="0.25">
      <c r="A1847" s="7" t="s">
        <v>9</v>
      </c>
      <c r="B1847" s="48" t="s">
        <v>552</v>
      </c>
      <c r="C1847" s="11">
        <v>1</v>
      </c>
      <c r="D1847" s="12" t="s">
        <v>12</v>
      </c>
      <c r="E1847" s="33" t="s">
        <v>872</v>
      </c>
      <c r="F1847" s="26">
        <f>C1847*E1847</f>
        <v>177.5</v>
      </c>
      <c r="G1847" s="26">
        <v>694</v>
      </c>
      <c r="H1847" s="26">
        <f>C1847*G1847</f>
        <v>694</v>
      </c>
      <c r="I1847" s="27"/>
      <c r="J1847" s="26">
        <f>C1847*I1847</f>
        <v>0</v>
      </c>
      <c r="K1847" s="28">
        <v>288</v>
      </c>
      <c r="L1847" s="26">
        <f>C1847*K1847</f>
        <v>288</v>
      </c>
      <c r="M1847" s="26">
        <f>E1847+G1847+I1847+K1847</f>
        <v>1159.5</v>
      </c>
      <c r="N1847" s="26">
        <f>M1847*N$2</f>
        <v>127.545</v>
      </c>
      <c r="O1847" s="26">
        <f>M1847+N1847</f>
        <v>1287.0450000000001</v>
      </c>
      <c r="P1847" s="74">
        <f>O1847/39</f>
        <v>33.001153846153848</v>
      </c>
      <c r="Q1847" s="39">
        <f>O1847+P1847</f>
        <v>1320.0461538461539</v>
      </c>
      <c r="R1847" s="39">
        <f>C1847*Q1847</f>
        <v>1320.0461538461539</v>
      </c>
    </row>
    <row r="1848" spans="1:18" x14ac:dyDescent="0.25">
      <c r="A1848" s="6"/>
      <c r="B1848" s="44"/>
      <c r="C1848" s="11"/>
      <c r="D1848" s="11"/>
      <c r="E1848" s="31"/>
      <c r="P1848" s="72"/>
      <c r="Q1848" s="2"/>
      <c r="R1848" s="2"/>
    </row>
    <row r="1849" spans="1:18" ht="30" x14ac:dyDescent="0.25">
      <c r="A1849" s="7" t="s">
        <v>19</v>
      </c>
      <c r="B1849" s="48" t="s">
        <v>553</v>
      </c>
      <c r="C1849" s="11">
        <v>3</v>
      </c>
      <c r="D1849" s="12" t="s">
        <v>12</v>
      </c>
      <c r="E1849" s="33" t="s">
        <v>872</v>
      </c>
      <c r="F1849" s="26">
        <f>C1849*E1849</f>
        <v>532.5</v>
      </c>
      <c r="G1849" s="26">
        <v>570</v>
      </c>
      <c r="H1849" s="26">
        <f>C1849*G1849</f>
        <v>1710</v>
      </c>
      <c r="I1849" s="27"/>
      <c r="J1849" s="26">
        <f>C1849*I1849</f>
        <v>0</v>
      </c>
      <c r="K1849" s="28">
        <v>288</v>
      </c>
      <c r="L1849" s="26">
        <f>C1849*K1849</f>
        <v>864</v>
      </c>
      <c r="M1849" s="26">
        <f>E1849+G1849+I1849+K1849</f>
        <v>1035.5</v>
      </c>
      <c r="N1849" s="26">
        <f>M1849*N$2</f>
        <v>113.905</v>
      </c>
      <c r="O1849" s="26">
        <f>M1849+N1849</f>
        <v>1149.405</v>
      </c>
      <c r="P1849" s="74">
        <f>O1849/39</f>
        <v>29.471923076923076</v>
      </c>
      <c r="Q1849" s="39">
        <f>O1849+P1849</f>
        <v>1178.876923076923</v>
      </c>
      <c r="R1849" s="39">
        <f>C1849*Q1849</f>
        <v>3536.6307692307691</v>
      </c>
    </row>
    <row r="1850" spans="1:18" x14ac:dyDescent="0.25">
      <c r="A1850" s="6"/>
      <c r="B1850" s="44"/>
      <c r="C1850" s="11"/>
      <c r="D1850" s="11"/>
      <c r="E1850" s="31"/>
      <c r="P1850" s="72"/>
      <c r="Q1850" s="2"/>
      <c r="R1850" s="2"/>
    </row>
    <row r="1851" spans="1:18" ht="30" x14ac:dyDescent="0.25">
      <c r="A1851" s="7" t="s">
        <v>11</v>
      </c>
      <c r="B1851" s="48" t="s">
        <v>554</v>
      </c>
      <c r="C1851" s="11">
        <v>4</v>
      </c>
      <c r="D1851" s="12" t="s">
        <v>12</v>
      </c>
      <c r="E1851" s="33" t="s">
        <v>872</v>
      </c>
      <c r="F1851" s="26">
        <f>C1851*E1851</f>
        <v>710</v>
      </c>
      <c r="G1851" s="26">
        <v>551</v>
      </c>
      <c r="H1851" s="26">
        <f>C1851*G1851</f>
        <v>2204</v>
      </c>
      <c r="I1851" s="27"/>
      <c r="J1851" s="26">
        <f>C1851*I1851</f>
        <v>0</v>
      </c>
      <c r="K1851" s="28">
        <v>288</v>
      </c>
      <c r="L1851" s="26">
        <f>C1851*K1851</f>
        <v>1152</v>
      </c>
      <c r="M1851" s="26">
        <f>E1851+G1851+I1851+K1851</f>
        <v>1016.5</v>
      </c>
      <c r="N1851" s="26">
        <f>M1851*N$2</f>
        <v>111.815</v>
      </c>
      <c r="O1851" s="26">
        <f>M1851+N1851</f>
        <v>1128.3150000000001</v>
      </c>
      <c r="P1851" s="74">
        <f>O1851/39</f>
        <v>28.931153846153848</v>
      </c>
      <c r="Q1851" s="39">
        <f>O1851+P1851</f>
        <v>1157.2461538461539</v>
      </c>
      <c r="R1851" s="39">
        <f>C1851*Q1851</f>
        <v>4628.9846153846156</v>
      </c>
    </row>
    <row r="1852" spans="1:18" x14ac:dyDescent="0.25">
      <c r="A1852" s="6"/>
      <c r="B1852" s="44"/>
      <c r="C1852" s="11"/>
      <c r="D1852" s="11"/>
      <c r="E1852" s="31"/>
      <c r="P1852" s="72"/>
      <c r="Q1852" s="2"/>
      <c r="R1852" s="2"/>
    </row>
    <row r="1853" spans="1:18" x14ac:dyDescent="0.25">
      <c r="A1853" s="7" t="s">
        <v>13</v>
      </c>
      <c r="B1853" s="48" t="s">
        <v>555</v>
      </c>
      <c r="C1853" s="11">
        <v>1</v>
      </c>
      <c r="D1853" s="12" t="s">
        <v>12</v>
      </c>
      <c r="E1853" s="33"/>
      <c r="F1853" s="26">
        <f>C1853*E1853</f>
        <v>0</v>
      </c>
      <c r="G1853" s="26">
        <v>266</v>
      </c>
      <c r="H1853" s="26">
        <f>C1853*G1853</f>
        <v>266</v>
      </c>
      <c r="I1853" s="27"/>
      <c r="J1853" s="26">
        <f>C1853*I1853</f>
        <v>0</v>
      </c>
      <c r="K1853" s="28">
        <v>0</v>
      </c>
      <c r="L1853" s="26">
        <f>C1853*K1853</f>
        <v>0</v>
      </c>
      <c r="M1853" s="26">
        <f>E1853+G1853+I1853+K1853</f>
        <v>266</v>
      </c>
      <c r="N1853" s="26">
        <f>M1853*N$2</f>
        <v>29.26</v>
      </c>
      <c r="O1853" s="26">
        <f>M1853+N1853</f>
        <v>295.26</v>
      </c>
      <c r="P1853" s="74">
        <f>O1853/39</f>
        <v>7.5707692307692307</v>
      </c>
      <c r="Q1853" s="39">
        <f>O1853+P1853</f>
        <v>302.83076923076925</v>
      </c>
      <c r="R1853" s="39">
        <f>C1853*Q1853</f>
        <v>302.83076923076925</v>
      </c>
    </row>
    <row r="1854" spans="1:18" x14ac:dyDescent="0.25">
      <c r="A1854" s="6"/>
      <c r="B1854" s="44"/>
      <c r="C1854" s="11"/>
      <c r="D1854" s="11"/>
      <c r="E1854" s="31"/>
      <c r="P1854" s="72"/>
      <c r="Q1854" s="2"/>
      <c r="R1854" s="2"/>
    </row>
    <row r="1855" spans="1:18" ht="30" x14ac:dyDescent="0.25">
      <c r="A1855" s="6"/>
      <c r="B1855" s="45" t="s">
        <v>556</v>
      </c>
      <c r="C1855" s="11"/>
      <c r="D1855" s="11"/>
      <c r="E1855" s="31"/>
      <c r="P1855" s="72"/>
      <c r="Q1855" s="2"/>
      <c r="R1855" s="2"/>
    </row>
    <row r="1856" spans="1:18" x14ac:dyDescent="0.25">
      <c r="A1856" s="6"/>
      <c r="B1856" s="45"/>
      <c r="C1856" s="11"/>
      <c r="D1856" s="11"/>
      <c r="E1856" s="31"/>
      <c r="P1856" s="72"/>
      <c r="Q1856" s="2"/>
      <c r="R1856" s="2"/>
    </row>
    <row r="1857" spans="1:18" ht="30" x14ac:dyDescent="0.25">
      <c r="A1857" s="6"/>
      <c r="B1857" s="45" t="s">
        <v>557</v>
      </c>
      <c r="C1857" s="11"/>
      <c r="D1857" s="11"/>
      <c r="E1857" s="31"/>
      <c r="P1857" s="72"/>
      <c r="Q1857" s="2"/>
      <c r="R1857" s="2"/>
    </row>
    <row r="1858" spans="1:18" x14ac:dyDescent="0.25">
      <c r="A1858" s="6"/>
      <c r="B1858" s="44"/>
      <c r="C1858" s="11"/>
      <c r="D1858" s="11"/>
      <c r="E1858" s="31"/>
      <c r="P1858" s="72"/>
      <c r="Q1858" s="2"/>
      <c r="R1858" s="2"/>
    </row>
    <row r="1859" spans="1:18" x14ac:dyDescent="0.25">
      <c r="A1859" s="7" t="s">
        <v>14</v>
      </c>
      <c r="B1859" s="48" t="s">
        <v>558</v>
      </c>
      <c r="C1859" s="11">
        <v>1</v>
      </c>
      <c r="D1859" s="12" t="s">
        <v>12</v>
      </c>
      <c r="E1859" s="33"/>
      <c r="F1859" s="26">
        <f>C1859*E1859</f>
        <v>0</v>
      </c>
      <c r="G1859" s="26">
        <v>1477.77</v>
      </c>
      <c r="H1859" s="26">
        <f>C1859*G1859</f>
        <v>1477.77</v>
      </c>
      <c r="I1859" s="27"/>
      <c r="J1859" s="26">
        <f>C1859*I1859</f>
        <v>0</v>
      </c>
      <c r="K1859" s="28"/>
      <c r="L1859" s="26">
        <f>C1859*K1859</f>
        <v>0</v>
      </c>
      <c r="M1859" s="26">
        <f>E1859+G1859+I1859+K1859</f>
        <v>1477.77</v>
      </c>
      <c r="N1859" s="26">
        <f>M1859*N$2</f>
        <v>162.5547</v>
      </c>
      <c r="O1859" s="26">
        <f>M1859+N1859</f>
        <v>1640.3246999999999</v>
      </c>
      <c r="P1859" s="74">
        <f>O1859/39</f>
        <v>42.059607692307686</v>
      </c>
      <c r="Q1859" s="39">
        <f>O1859+P1859</f>
        <v>1682.3843076923076</v>
      </c>
      <c r="R1859" s="39">
        <f>C1859*Q1859</f>
        <v>1682.3843076923076</v>
      </c>
    </row>
    <row r="1860" spans="1:18" x14ac:dyDescent="0.25">
      <c r="A1860" s="6"/>
      <c r="B1860" s="44"/>
      <c r="C1860" s="11"/>
      <c r="D1860" s="11"/>
      <c r="E1860" s="31"/>
      <c r="P1860" s="72"/>
      <c r="Q1860" s="2"/>
      <c r="R1860" s="2"/>
    </row>
    <row r="1861" spans="1:18" x14ac:dyDescent="0.25">
      <c r="A1861" s="7" t="s">
        <v>15</v>
      </c>
      <c r="B1861" s="48" t="s">
        <v>559</v>
      </c>
      <c r="C1861" s="11">
        <v>3</v>
      </c>
      <c r="D1861" s="12" t="s">
        <v>12</v>
      </c>
      <c r="E1861" s="33"/>
      <c r="F1861" s="26">
        <f>C1861*E1861</f>
        <v>0</v>
      </c>
      <c r="G1861" s="26">
        <v>1477.77</v>
      </c>
      <c r="H1861" s="26">
        <f>C1861*G1861</f>
        <v>4433.3099999999995</v>
      </c>
      <c r="I1861" s="27"/>
      <c r="J1861" s="26">
        <f>C1861*I1861</f>
        <v>0</v>
      </c>
      <c r="K1861" s="28"/>
      <c r="L1861" s="26">
        <f>C1861*K1861</f>
        <v>0</v>
      </c>
      <c r="M1861" s="26">
        <f>E1861+G1861+I1861+K1861</f>
        <v>1477.77</v>
      </c>
      <c r="N1861" s="26">
        <f>M1861*N$2</f>
        <v>162.5547</v>
      </c>
      <c r="O1861" s="26">
        <f>M1861+N1861</f>
        <v>1640.3246999999999</v>
      </c>
      <c r="P1861" s="74">
        <f>O1861/39</f>
        <v>42.059607692307686</v>
      </c>
      <c r="Q1861" s="39">
        <f>O1861+P1861</f>
        <v>1682.3843076923076</v>
      </c>
      <c r="R1861" s="39">
        <f>C1861*Q1861</f>
        <v>5047.1529230769229</v>
      </c>
    </row>
    <row r="1862" spans="1:18" x14ac:dyDescent="0.25">
      <c r="A1862" s="6"/>
      <c r="B1862" s="44"/>
      <c r="C1862" s="11"/>
      <c r="D1862" s="11"/>
      <c r="E1862" s="31"/>
      <c r="P1862" s="72"/>
      <c r="Q1862" s="2"/>
      <c r="R1862" s="2"/>
    </row>
    <row r="1863" spans="1:18" x14ac:dyDescent="0.25">
      <c r="A1863" s="7" t="s">
        <v>16</v>
      </c>
      <c r="B1863" s="48" t="s">
        <v>560</v>
      </c>
      <c r="C1863" s="11">
        <v>1</v>
      </c>
      <c r="D1863" s="12" t="s">
        <v>12</v>
      </c>
      <c r="E1863" s="33"/>
      <c r="F1863" s="26">
        <f>C1863*E1863</f>
        <v>0</v>
      </c>
      <c r="G1863" s="26">
        <v>1438.45</v>
      </c>
      <c r="H1863" s="26">
        <f>C1863*G1863</f>
        <v>1438.45</v>
      </c>
      <c r="I1863" s="27"/>
      <c r="J1863" s="26">
        <f>C1863*I1863</f>
        <v>0</v>
      </c>
      <c r="K1863" s="28"/>
      <c r="L1863" s="26">
        <f>C1863*K1863</f>
        <v>0</v>
      </c>
      <c r="M1863" s="26">
        <f>E1863+G1863+I1863+K1863</f>
        <v>1438.45</v>
      </c>
      <c r="N1863" s="26">
        <f>M1863*N$2</f>
        <v>158.2295</v>
      </c>
      <c r="O1863" s="26">
        <f>M1863+N1863</f>
        <v>1596.6795</v>
      </c>
      <c r="P1863" s="74">
        <f>O1863/39</f>
        <v>40.9405</v>
      </c>
      <c r="Q1863" s="39">
        <f>O1863+P1863</f>
        <v>1637.62</v>
      </c>
      <c r="R1863" s="39">
        <f>C1863*Q1863</f>
        <v>1637.62</v>
      </c>
    </row>
    <row r="1864" spans="1:18" x14ac:dyDescent="0.25">
      <c r="A1864" s="6"/>
      <c r="B1864" s="44"/>
      <c r="C1864" s="11"/>
      <c r="D1864" s="11"/>
      <c r="E1864" s="31"/>
      <c r="P1864" s="72"/>
      <c r="Q1864" s="2"/>
      <c r="R1864" s="2"/>
    </row>
    <row r="1865" spans="1:18" x14ac:dyDescent="0.25">
      <c r="A1865" s="7" t="s">
        <v>17</v>
      </c>
      <c r="B1865" s="48" t="s">
        <v>561</v>
      </c>
      <c r="C1865" s="11">
        <v>1</v>
      </c>
      <c r="D1865" s="12" t="s">
        <v>12</v>
      </c>
      <c r="E1865" s="33"/>
      <c r="F1865" s="26">
        <f>C1865*E1865</f>
        <v>0</v>
      </c>
      <c r="G1865" s="26">
        <v>1748.14</v>
      </c>
      <c r="H1865" s="26">
        <f>C1865*G1865</f>
        <v>1748.14</v>
      </c>
      <c r="I1865" s="27"/>
      <c r="J1865" s="26">
        <f>C1865*I1865</f>
        <v>0</v>
      </c>
      <c r="K1865" s="28"/>
      <c r="L1865" s="26">
        <f>C1865*K1865</f>
        <v>0</v>
      </c>
      <c r="M1865" s="26">
        <f>E1865+G1865+I1865+K1865</f>
        <v>1748.14</v>
      </c>
      <c r="N1865" s="26">
        <f>M1865*N$2</f>
        <v>192.2954</v>
      </c>
      <c r="O1865" s="26">
        <f>M1865+N1865</f>
        <v>1940.4354000000001</v>
      </c>
      <c r="P1865" s="74">
        <f>O1865/39</f>
        <v>49.754753846153847</v>
      </c>
      <c r="Q1865" s="39">
        <f>O1865+P1865</f>
        <v>1990.1901538461539</v>
      </c>
      <c r="R1865" s="39">
        <f>C1865*Q1865</f>
        <v>1990.1901538461539</v>
      </c>
    </row>
    <row r="1866" spans="1:18" x14ac:dyDescent="0.25">
      <c r="A1866" s="6"/>
      <c r="B1866" s="44"/>
      <c r="C1866" s="11"/>
      <c r="D1866" s="11"/>
      <c r="E1866" s="31"/>
      <c r="P1866" s="72"/>
      <c r="Q1866" s="2"/>
      <c r="R1866" s="2"/>
    </row>
    <row r="1867" spans="1:18" x14ac:dyDescent="0.25">
      <c r="A1867" s="7" t="s">
        <v>18</v>
      </c>
      <c r="B1867" s="48" t="s">
        <v>562</v>
      </c>
      <c r="C1867" s="11">
        <v>2</v>
      </c>
      <c r="D1867" s="12" t="s">
        <v>12</v>
      </c>
      <c r="E1867" s="33"/>
      <c r="F1867" s="26">
        <f>C1867*E1867</f>
        <v>0</v>
      </c>
      <c r="G1867" s="26">
        <v>1699.68</v>
      </c>
      <c r="H1867" s="26">
        <f>C1867*G1867</f>
        <v>3399.36</v>
      </c>
      <c r="I1867" s="27"/>
      <c r="J1867" s="26">
        <f>C1867*I1867</f>
        <v>0</v>
      </c>
      <c r="K1867" s="28"/>
      <c r="L1867" s="26">
        <f>C1867*K1867</f>
        <v>0</v>
      </c>
      <c r="M1867" s="26">
        <f>E1867+G1867+I1867+K1867</f>
        <v>1699.68</v>
      </c>
      <c r="N1867" s="26">
        <f>M1867*N$2</f>
        <v>186.9648</v>
      </c>
      <c r="O1867" s="26">
        <f>M1867+N1867</f>
        <v>1886.6448</v>
      </c>
      <c r="P1867" s="74">
        <f>O1867/39</f>
        <v>48.375507692307693</v>
      </c>
      <c r="Q1867" s="39">
        <f>O1867+P1867</f>
        <v>1935.0203076923078</v>
      </c>
      <c r="R1867" s="39">
        <f>C1867*Q1867</f>
        <v>3870.0406153846156</v>
      </c>
    </row>
    <row r="1868" spans="1:18" x14ac:dyDescent="0.25">
      <c r="A1868" s="6"/>
      <c r="B1868" s="44"/>
      <c r="C1868" s="11"/>
      <c r="D1868" s="11"/>
      <c r="E1868" s="31"/>
      <c r="P1868" s="72"/>
      <c r="Q1868" s="2"/>
      <c r="R1868" s="2"/>
    </row>
    <row r="1869" spans="1:18" x14ac:dyDescent="0.25">
      <c r="A1869" s="7" t="s">
        <v>38</v>
      </c>
      <c r="B1869" s="48" t="s">
        <v>563</v>
      </c>
      <c r="C1869" s="11">
        <v>1</v>
      </c>
      <c r="D1869" s="12" t="s">
        <v>12</v>
      </c>
      <c r="E1869" s="33"/>
      <c r="F1869" s="26">
        <f>C1869*E1869</f>
        <v>0</v>
      </c>
      <c r="G1869" s="26">
        <v>1873.39</v>
      </c>
      <c r="H1869" s="26">
        <f>C1869*G1869</f>
        <v>1873.39</v>
      </c>
      <c r="I1869" s="27"/>
      <c r="J1869" s="26">
        <f>C1869*I1869</f>
        <v>0</v>
      </c>
      <c r="K1869" s="28"/>
      <c r="L1869" s="26">
        <f>C1869*K1869</f>
        <v>0</v>
      </c>
      <c r="M1869" s="26">
        <f>E1869+G1869+I1869+K1869</f>
        <v>1873.39</v>
      </c>
      <c r="N1869" s="26">
        <f>M1869*N$2</f>
        <v>206.0729</v>
      </c>
      <c r="O1869" s="26">
        <f>M1869+N1869</f>
        <v>2079.4629</v>
      </c>
      <c r="P1869" s="74">
        <f>O1869/39</f>
        <v>53.319561538461535</v>
      </c>
      <c r="Q1869" s="39">
        <f>O1869+P1869</f>
        <v>2132.7824615384616</v>
      </c>
      <c r="R1869" s="39">
        <f>C1869*Q1869</f>
        <v>2132.7824615384616</v>
      </c>
    </row>
    <row r="1870" spans="1:18" x14ac:dyDescent="0.25">
      <c r="A1870" s="6"/>
      <c r="B1870" s="44"/>
      <c r="C1870" s="11"/>
      <c r="D1870" s="11"/>
      <c r="E1870" s="31"/>
      <c r="P1870" s="72"/>
      <c r="Q1870" s="2"/>
      <c r="R1870" s="2"/>
    </row>
    <row r="1871" spans="1:18" x14ac:dyDescent="0.25">
      <c r="A1871" s="7" t="s">
        <v>39</v>
      </c>
      <c r="B1871" s="48" t="s">
        <v>564</v>
      </c>
      <c r="C1871" s="11">
        <v>1</v>
      </c>
      <c r="D1871" s="12" t="s">
        <v>12</v>
      </c>
      <c r="E1871" s="33"/>
      <c r="F1871" s="26">
        <f>C1871*E1871</f>
        <v>0</v>
      </c>
      <c r="G1871" s="26">
        <v>1873.39</v>
      </c>
      <c r="H1871" s="26">
        <f>C1871*G1871</f>
        <v>1873.39</v>
      </c>
      <c r="I1871" s="27"/>
      <c r="J1871" s="26">
        <f>C1871*I1871</f>
        <v>0</v>
      </c>
      <c r="K1871" s="28"/>
      <c r="L1871" s="26">
        <f>C1871*K1871</f>
        <v>0</v>
      </c>
      <c r="M1871" s="26">
        <f>E1871+G1871+I1871+K1871</f>
        <v>1873.39</v>
      </c>
      <c r="N1871" s="26">
        <f>M1871*N$2</f>
        <v>206.0729</v>
      </c>
      <c r="O1871" s="26">
        <f>M1871+N1871</f>
        <v>2079.4629</v>
      </c>
      <c r="P1871" s="74">
        <f>O1871/39</f>
        <v>53.319561538461535</v>
      </c>
      <c r="Q1871" s="39">
        <f>O1871+P1871</f>
        <v>2132.7824615384616</v>
      </c>
      <c r="R1871" s="39">
        <f>C1871*Q1871</f>
        <v>2132.7824615384616</v>
      </c>
    </row>
    <row r="1872" spans="1:18" x14ac:dyDescent="0.25">
      <c r="A1872" s="6"/>
      <c r="B1872" s="44"/>
      <c r="C1872" s="11"/>
      <c r="D1872" s="11"/>
      <c r="E1872" s="31"/>
      <c r="P1872" s="72"/>
      <c r="Q1872" s="2"/>
      <c r="R1872" s="2"/>
    </row>
    <row r="1873" spans="1:18" x14ac:dyDescent="0.25">
      <c r="A1873" s="7" t="s">
        <v>40</v>
      </c>
      <c r="B1873" s="48" t="s">
        <v>565</v>
      </c>
      <c r="C1873" s="11">
        <v>2</v>
      </c>
      <c r="D1873" s="12" t="s">
        <v>12</v>
      </c>
      <c r="E1873" s="33"/>
      <c r="F1873" s="26">
        <f>C1873*E1873</f>
        <v>0</v>
      </c>
      <c r="G1873" s="26">
        <v>1873.39</v>
      </c>
      <c r="H1873" s="26">
        <f>C1873*G1873</f>
        <v>3746.78</v>
      </c>
      <c r="I1873" s="27"/>
      <c r="J1873" s="26">
        <f>C1873*I1873</f>
        <v>0</v>
      </c>
      <c r="K1873" s="28"/>
      <c r="L1873" s="26">
        <f>C1873*K1873</f>
        <v>0</v>
      </c>
      <c r="M1873" s="26">
        <f>E1873+G1873+I1873+K1873</f>
        <v>1873.39</v>
      </c>
      <c r="N1873" s="26">
        <f>M1873*N$2</f>
        <v>206.0729</v>
      </c>
      <c r="O1873" s="26">
        <f>M1873+N1873</f>
        <v>2079.4629</v>
      </c>
      <c r="P1873" s="74">
        <f>O1873/39</f>
        <v>53.319561538461535</v>
      </c>
      <c r="Q1873" s="39">
        <f>O1873+P1873</f>
        <v>2132.7824615384616</v>
      </c>
      <c r="R1873" s="39">
        <f>C1873*Q1873</f>
        <v>4265.5649230769232</v>
      </c>
    </row>
    <row r="1874" spans="1:18" x14ac:dyDescent="0.25">
      <c r="A1874" s="6"/>
      <c r="B1874" s="44"/>
      <c r="C1874" s="11"/>
      <c r="D1874" s="11"/>
      <c r="E1874" s="31"/>
      <c r="P1874" s="72"/>
      <c r="Q1874" s="2"/>
      <c r="R1874" s="2"/>
    </row>
    <row r="1875" spans="1:18" x14ac:dyDescent="0.25">
      <c r="A1875" s="7" t="s">
        <v>41</v>
      </c>
      <c r="B1875" s="48" t="s">
        <v>566</v>
      </c>
      <c r="C1875" s="11">
        <v>1</v>
      </c>
      <c r="D1875" s="12" t="s">
        <v>12</v>
      </c>
      <c r="E1875" s="33"/>
      <c r="F1875" s="26">
        <f>C1875*E1875</f>
        <v>0</v>
      </c>
      <c r="G1875" s="26">
        <v>2384.5500000000002</v>
      </c>
      <c r="H1875" s="26">
        <f>C1875*G1875</f>
        <v>2384.5500000000002</v>
      </c>
      <c r="I1875" s="27"/>
      <c r="J1875" s="26">
        <f>C1875*I1875</f>
        <v>0</v>
      </c>
      <c r="K1875" s="28"/>
      <c r="L1875" s="26">
        <f>C1875*K1875</f>
        <v>0</v>
      </c>
      <c r="M1875" s="26">
        <f>E1875+G1875+I1875+K1875</f>
        <v>2384.5500000000002</v>
      </c>
      <c r="N1875" s="26">
        <f>M1875*N$2</f>
        <v>262.3005</v>
      </c>
      <c r="O1875" s="26">
        <f>M1875+N1875</f>
        <v>2646.8505</v>
      </c>
      <c r="P1875" s="74">
        <f>O1875/39</f>
        <v>67.867961538461543</v>
      </c>
      <c r="Q1875" s="39">
        <f>O1875+P1875</f>
        <v>2714.7184615384617</v>
      </c>
      <c r="R1875" s="39">
        <f>C1875*Q1875</f>
        <v>2714.7184615384617</v>
      </c>
    </row>
    <row r="1876" spans="1:18" x14ac:dyDescent="0.25">
      <c r="A1876" s="6"/>
      <c r="B1876" s="44"/>
      <c r="C1876" s="11"/>
      <c r="D1876" s="11"/>
      <c r="E1876" s="31"/>
      <c r="P1876" s="72"/>
      <c r="Q1876" s="2"/>
      <c r="R1876" s="2"/>
    </row>
    <row r="1877" spans="1:18" x14ac:dyDescent="0.25">
      <c r="A1877" s="7" t="s">
        <v>42</v>
      </c>
      <c r="B1877" s="48" t="s">
        <v>567</v>
      </c>
      <c r="C1877" s="11">
        <v>1</v>
      </c>
      <c r="D1877" s="12" t="s">
        <v>12</v>
      </c>
      <c r="E1877" s="33"/>
      <c r="F1877" s="26">
        <f>C1877*E1877</f>
        <v>0</v>
      </c>
      <c r="G1877" s="26">
        <v>2384.5500000000002</v>
      </c>
      <c r="H1877" s="26">
        <f>C1877*G1877</f>
        <v>2384.5500000000002</v>
      </c>
      <c r="I1877" s="27"/>
      <c r="J1877" s="26">
        <f>C1877*I1877</f>
        <v>0</v>
      </c>
      <c r="K1877" s="28"/>
      <c r="L1877" s="26">
        <f>C1877*K1877</f>
        <v>0</v>
      </c>
      <c r="M1877" s="26">
        <f>E1877+G1877+I1877+K1877</f>
        <v>2384.5500000000002</v>
      </c>
      <c r="N1877" s="26">
        <f>M1877*N$2</f>
        <v>262.3005</v>
      </c>
      <c r="O1877" s="26">
        <f>M1877+N1877</f>
        <v>2646.8505</v>
      </c>
      <c r="P1877" s="74">
        <f>O1877/39</f>
        <v>67.867961538461543</v>
      </c>
      <c r="Q1877" s="39">
        <f>O1877+P1877</f>
        <v>2714.7184615384617</v>
      </c>
      <c r="R1877" s="39">
        <f>C1877*Q1877</f>
        <v>2714.7184615384617</v>
      </c>
    </row>
    <row r="1878" spans="1:18" x14ac:dyDescent="0.25">
      <c r="A1878" s="6"/>
      <c r="B1878" s="44"/>
      <c r="C1878" s="11"/>
      <c r="D1878" s="11"/>
      <c r="E1878" s="31"/>
      <c r="P1878" s="72"/>
      <c r="Q1878" s="2"/>
      <c r="R1878" s="2"/>
    </row>
    <row r="1879" spans="1:18" x14ac:dyDescent="0.25">
      <c r="A1879" s="7" t="s">
        <v>43</v>
      </c>
      <c r="B1879" s="48" t="s">
        <v>568</v>
      </c>
      <c r="C1879" s="11">
        <v>3</v>
      </c>
      <c r="D1879" s="12" t="s">
        <v>12</v>
      </c>
      <c r="E1879" s="33"/>
      <c r="F1879" s="26">
        <f>C1879*E1879</f>
        <v>0</v>
      </c>
      <c r="G1879" s="26">
        <v>2384.5500000000002</v>
      </c>
      <c r="H1879" s="26">
        <f>C1879*G1879</f>
        <v>7153.6500000000005</v>
      </c>
      <c r="I1879" s="27"/>
      <c r="J1879" s="26">
        <f>C1879*I1879</f>
        <v>0</v>
      </c>
      <c r="K1879" s="28"/>
      <c r="L1879" s="26">
        <f>C1879*K1879</f>
        <v>0</v>
      </c>
      <c r="M1879" s="26">
        <f>E1879+G1879+I1879+K1879</f>
        <v>2384.5500000000002</v>
      </c>
      <c r="N1879" s="26">
        <f>M1879*N$2</f>
        <v>262.3005</v>
      </c>
      <c r="O1879" s="26">
        <f>M1879+N1879</f>
        <v>2646.8505</v>
      </c>
      <c r="P1879" s="74">
        <f>O1879/39</f>
        <v>67.867961538461543</v>
      </c>
      <c r="Q1879" s="39">
        <f>O1879+P1879</f>
        <v>2714.7184615384617</v>
      </c>
      <c r="R1879" s="39">
        <f>C1879*Q1879</f>
        <v>8144.1553846153856</v>
      </c>
    </row>
    <row r="1880" spans="1:18" x14ac:dyDescent="0.25">
      <c r="A1880" s="6"/>
      <c r="B1880" s="44"/>
      <c r="C1880" s="11"/>
      <c r="D1880" s="11"/>
      <c r="E1880" s="31"/>
      <c r="P1880" s="72"/>
      <c r="Q1880" s="2"/>
      <c r="R1880" s="2"/>
    </row>
    <row r="1881" spans="1:18" x14ac:dyDescent="0.25">
      <c r="A1881" s="7" t="s">
        <v>163</v>
      </c>
      <c r="B1881" s="48" t="s">
        <v>569</v>
      </c>
      <c r="C1881" s="11">
        <v>1</v>
      </c>
      <c r="D1881" s="12" t="s">
        <v>12</v>
      </c>
      <c r="E1881" s="33"/>
      <c r="F1881" s="26">
        <f>C1881*E1881</f>
        <v>0</v>
      </c>
      <c r="G1881" s="26">
        <v>2384.5500000000002</v>
      </c>
      <c r="H1881" s="26">
        <f>C1881*G1881</f>
        <v>2384.5500000000002</v>
      </c>
      <c r="I1881" s="27"/>
      <c r="J1881" s="26">
        <f>C1881*I1881</f>
        <v>0</v>
      </c>
      <c r="K1881" s="28"/>
      <c r="L1881" s="26">
        <f>C1881*K1881</f>
        <v>0</v>
      </c>
      <c r="M1881" s="26">
        <f>E1881+G1881+I1881+K1881</f>
        <v>2384.5500000000002</v>
      </c>
      <c r="N1881" s="26">
        <f>M1881*N$2</f>
        <v>262.3005</v>
      </c>
      <c r="O1881" s="26">
        <f>M1881+N1881</f>
        <v>2646.8505</v>
      </c>
      <c r="P1881" s="74">
        <f>O1881/39</f>
        <v>67.867961538461543</v>
      </c>
      <c r="Q1881" s="39">
        <f>O1881+P1881</f>
        <v>2714.7184615384617</v>
      </c>
      <c r="R1881" s="39">
        <f>C1881*Q1881</f>
        <v>2714.7184615384617</v>
      </c>
    </row>
    <row r="1882" spans="1:18" x14ac:dyDescent="0.25">
      <c r="A1882" s="6"/>
      <c r="B1882" s="44"/>
      <c r="C1882" s="11"/>
      <c r="D1882" s="11"/>
      <c r="E1882" s="31"/>
      <c r="P1882" s="72"/>
      <c r="Q1882" s="2"/>
      <c r="R1882" s="2"/>
    </row>
    <row r="1883" spans="1:18" x14ac:dyDescent="0.25">
      <c r="A1883" s="7" t="s">
        <v>164</v>
      </c>
      <c r="B1883" s="48" t="s">
        <v>570</v>
      </c>
      <c r="C1883" s="11">
        <v>1</v>
      </c>
      <c r="D1883" s="12" t="s">
        <v>12</v>
      </c>
      <c r="E1883" s="33"/>
      <c r="F1883" s="26">
        <f>C1883*E1883</f>
        <v>0</v>
      </c>
      <c r="G1883" s="26">
        <v>2735.11</v>
      </c>
      <c r="H1883" s="26">
        <f>C1883*G1883</f>
        <v>2735.11</v>
      </c>
      <c r="I1883" s="27"/>
      <c r="J1883" s="26">
        <f>C1883*I1883</f>
        <v>0</v>
      </c>
      <c r="K1883" s="28"/>
      <c r="L1883" s="26">
        <f>C1883*K1883</f>
        <v>0</v>
      </c>
      <c r="M1883" s="26">
        <f>E1883+G1883+I1883+K1883</f>
        <v>2735.11</v>
      </c>
      <c r="N1883" s="26">
        <f>M1883*N$2</f>
        <v>300.8621</v>
      </c>
      <c r="O1883" s="26">
        <f>M1883+N1883</f>
        <v>3035.9721</v>
      </c>
      <c r="P1883" s="74">
        <f>O1883/39</f>
        <v>77.845438461538464</v>
      </c>
      <c r="Q1883" s="39">
        <f>O1883+P1883</f>
        <v>3113.8175384615383</v>
      </c>
      <c r="R1883" s="39">
        <f>C1883*Q1883</f>
        <v>3113.8175384615383</v>
      </c>
    </row>
    <row r="1884" spans="1:18" x14ac:dyDescent="0.25">
      <c r="A1884" s="6"/>
      <c r="B1884" s="44"/>
      <c r="C1884" s="11"/>
      <c r="D1884" s="11"/>
      <c r="E1884" s="31"/>
      <c r="P1884" s="72"/>
      <c r="Q1884" s="2"/>
      <c r="R1884" s="2"/>
    </row>
    <row r="1885" spans="1:18" x14ac:dyDescent="0.25">
      <c r="A1885" s="7" t="s">
        <v>165</v>
      </c>
      <c r="B1885" s="48" t="s">
        <v>571</v>
      </c>
      <c r="C1885" s="11">
        <v>1</v>
      </c>
      <c r="D1885" s="12" t="s">
        <v>12</v>
      </c>
      <c r="E1885" s="33"/>
      <c r="F1885" s="26">
        <f>C1885*E1885</f>
        <v>0</v>
      </c>
      <c r="G1885" s="26">
        <v>2735.11</v>
      </c>
      <c r="H1885" s="26">
        <f>C1885*G1885</f>
        <v>2735.11</v>
      </c>
      <c r="I1885" s="27"/>
      <c r="J1885" s="26">
        <f>C1885*I1885</f>
        <v>0</v>
      </c>
      <c r="K1885" s="28"/>
      <c r="L1885" s="26">
        <f>C1885*K1885</f>
        <v>0</v>
      </c>
      <c r="M1885" s="26">
        <f>E1885+G1885+I1885+K1885</f>
        <v>2735.11</v>
      </c>
      <c r="N1885" s="26">
        <f>M1885*N$2</f>
        <v>300.8621</v>
      </c>
      <c r="O1885" s="26">
        <f>M1885+N1885</f>
        <v>3035.9721</v>
      </c>
      <c r="P1885" s="74">
        <f>O1885/39</f>
        <v>77.845438461538464</v>
      </c>
      <c r="Q1885" s="39">
        <f>O1885+P1885</f>
        <v>3113.8175384615383</v>
      </c>
      <c r="R1885" s="39">
        <f>C1885*Q1885</f>
        <v>3113.8175384615383</v>
      </c>
    </row>
    <row r="1886" spans="1:18" x14ac:dyDescent="0.25">
      <c r="A1886" s="6"/>
      <c r="B1886" s="44"/>
      <c r="C1886" s="11"/>
      <c r="D1886" s="11"/>
      <c r="E1886" s="31"/>
      <c r="P1886" s="72"/>
      <c r="Q1886" s="2"/>
      <c r="R1886" s="2"/>
    </row>
    <row r="1887" spans="1:18" x14ac:dyDescent="0.25">
      <c r="A1887" s="7" t="s">
        <v>166</v>
      </c>
      <c r="B1887" s="48" t="s">
        <v>572</v>
      </c>
      <c r="C1887" s="11">
        <v>3</v>
      </c>
      <c r="D1887" s="12" t="s">
        <v>12</v>
      </c>
      <c r="E1887" s="33"/>
      <c r="F1887" s="26">
        <f>C1887*E1887</f>
        <v>0</v>
      </c>
      <c r="G1887" s="26">
        <v>2825.51</v>
      </c>
      <c r="H1887" s="26">
        <f>C1887*G1887</f>
        <v>8476.5300000000007</v>
      </c>
      <c r="I1887" s="27"/>
      <c r="J1887" s="26">
        <f>C1887*I1887</f>
        <v>0</v>
      </c>
      <c r="K1887" s="28"/>
      <c r="L1887" s="26">
        <f>C1887*K1887</f>
        <v>0</v>
      </c>
      <c r="M1887" s="26">
        <f>E1887+G1887+I1887+K1887</f>
        <v>2825.51</v>
      </c>
      <c r="N1887" s="26">
        <f>M1887*N$2</f>
        <v>310.80610000000001</v>
      </c>
      <c r="O1887" s="26">
        <f>M1887+N1887</f>
        <v>3136.3161</v>
      </c>
      <c r="P1887" s="74">
        <f>O1887/39</f>
        <v>80.418361538461539</v>
      </c>
      <c r="Q1887" s="39">
        <f>O1887+P1887</f>
        <v>3216.7344615384613</v>
      </c>
      <c r="R1887" s="39">
        <f>C1887*Q1887</f>
        <v>9650.2033846153845</v>
      </c>
    </row>
    <row r="1888" spans="1:18" x14ac:dyDescent="0.25">
      <c r="A1888" s="6"/>
      <c r="B1888" s="44"/>
      <c r="C1888" s="11"/>
      <c r="D1888" s="11"/>
      <c r="E1888" s="31"/>
      <c r="P1888" s="72"/>
      <c r="Q1888" s="2"/>
      <c r="R1888" s="2"/>
    </row>
    <row r="1889" spans="1:18" x14ac:dyDescent="0.25">
      <c r="A1889" s="7" t="s">
        <v>271</v>
      </c>
      <c r="B1889" s="48" t="s">
        <v>573</v>
      </c>
      <c r="C1889" s="11">
        <v>1</v>
      </c>
      <c r="D1889" s="12" t="s">
        <v>12</v>
      </c>
      <c r="E1889" s="33"/>
      <c r="F1889" s="26">
        <f>C1889*E1889</f>
        <v>0</v>
      </c>
      <c r="G1889" s="26">
        <v>2825.51</v>
      </c>
      <c r="H1889" s="26">
        <f>C1889*G1889</f>
        <v>2825.51</v>
      </c>
      <c r="I1889" s="27"/>
      <c r="J1889" s="26">
        <f>C1889*I1889</f>
        <v>0</v>
      </c>
      <c r="K1889" s="28"/>
      <c r="L1889" s="26">
        <f>C1889*K1889</f>
        <v>0</v>
      </c>
      <c r="M1889" s="26">
        <f>E1889+G1889+I1889+K1889</f>
        <v>2825.51</v>
      </c>
      <c r="N1889" s="26">
        <f>M1889*N$2</f>
        <v>310.80610000000001</v>
      </c>
      <c r="O1889" s="26">
        <f>M1889+N1889</f>
        <v>3136.3161</v>
      </c>
      <c r="P1889" s="74">
        <f>O1889/39</f>
        <v>80.418361538461539</v>
      </c>
      <c r="Q1889" s="39">
        <f>O1889+P1889</f>
        <v>3216.7344615384613</v>
      </c>
      <c r="R1889" s="39">
        <f>C1889*Q1889</f>
        <v>3216.7344615384613</v>
      </c>
    </row>
    <row r="1890" spans="1:18" x14ac:dyDescent="0.25">
      <c r="A1890" s="6"/>
      <c r="B1890" s="44"/>
      <c r="C1890" s="11"/>
      <c r="D1890" s="11"/>
      <c r="E1890" s="31"/>
      <c r="P1890" s="72"/>
      <c r="Q1890" s="2"/>
      <c r="R1890" s="2"/>
    </row>
    <row r="1891" spans="1:18" x14ac:dyDescent="0.25">
      <c r="A1891" s="7" t="s">
        <v>272</v>
      </c>
      <c r="B1891" s="48" t="s">
        <v>574</v>
      </c>
      <c r="C1891" s="11">
        <v>2</v>
      </c>
      <c r="D1891" s="12" t="s">
        <v>12</v>
      </c>
      <c r="E1891" s="33"/>
      <c r="F1891" s="26">
        <f>C1891*E1891</f>
        <v>0</v>
      </c>
      <c r="G1891" s="26">
        <v>2918.77</v>
      </c>
      <c r="H1891" s="26">
        <f>C1891*G1891</f>
        <v>5837.54</v>
      </c>
      <c r="I1891" s="27"/>
      <c r="J1891" s="26">
        <f>C1891*I1891</f>
        <v>0</v>
      </c>
      <c r="K1891" s="28"/>
      <c r="L1891" s="26">
        <f>C1891*K1891</f>
        <v>0</v>
      </c>
      <c r="M1891" s="26">
        <f>E1891+G1891+I1891+K1891</f>
        <v>2918.77</v>
      </c>
      <c r="N1891" s="26">
        <f>M1891*N$2</f>
        <v>321.06470000000002</v>
      </c>
      <c r="O1891" s="26">
        <f>M1891+N1891</f>
        <v>3239.8346999999999</v>
      </c>
      <c r="P1891" s="74">
        <f>O1891/39</f>
        <v>83.072684615384617</v>
      </c>
      <c r="Q1891" s="39">
        <f>O1891+P1891</f>
        <v>3322.9073846153847</v>
      </c>
      <c r="R1891" s="39">
        <f>C1891*Q1891</f>
        <v>6645.8147692307693</v>
      </c>
    </row>
    <row r="1892" spans="1:18" x14ac:dyDescent="0.25">
      <c r="A1892" s="6"/>
      <c r="B1892" s="44"/>
      <c r="C1892" s="11"/>
      <c r="D1892" s="11"/>
      <c r="E1892" s="31"/>
      <c r="P1892" s="72"/>
      <c r="Q1892" s="2"/>
      <c r="R1892" s="2"/>
    </row>
    <row r="1893" spans="1:18" x14ac:dyDescent="0.25">
      <c r="A1893" s="7" t="s">
        <v>273</v>
      </c>
      <c r="B1893" s="48" t="s">
        <v>575</v>
      </c>
      <c r="C1893" s="11">
        <v>1</v>
      </c>
      <c r="D1893" s="12" t="s">
        <v>12</v>
      </c>
      <c r="E1893" s="33"/>
      <c r="F1893" s="26">
        <f>C1893*E1893</f>
        <v>0</v>
      </c>
      <c r="G1893" s="26">
        <v>2918.77</v>
      </c>
      <c r="H1893" s="26">
        <f>C1893*G1893</f>
        <v>2918.77</v>
      </c>
      <c r="I1893" s="27"/>
      <c r="J1893" s="26">
        <f>C1893*I1893</f>
        <v>0</v>
      </c>
      <c r="K1893" s="28"/>
      <c r="L1893" s="26">
        <f>C1893*K1893</f>
        <v>0</v>
      </c>
      <c r="M1893" s="26">
        <f>E1893+G1893+I1893+K1893</f>
        <v>2918.77</v>
      </c>
      <c r="N1893" s="26">
        <f>M1893*N$2</f>
        <v>321.06470000000002</v>
      </c>
      <c r="O1893" s="26">
        <f>M1893+N1893</f>
        <v>3239.8346999999999</v>
      </c>
      <c r="P1893" s="74">
        <f>O1893/39</f>
        <v>83.072684615384617</v>
      </c>
      <c r="Q1893" s="39">
        <f>O1893+P1893</f>
        <v>3322.9073846153847</v>
      </c>
      <c r="R1893" s="39">
        <f>C1893*Q1893</f>
        <v>3322.9073846153847</v>
      </c>
    </row>
    <row r="1894" spans="1:18" x14ac:dyDescent="0.25">
      <c r="A1894" s="6"/>
      <c r="B1894" s="44"/>
      <c r="C1894" s="11"/>
      <c r="D1894" s="11"/>
      <c r="E1894" s="31"/>
      <c r="P1894" s="72"/>
      <c r="Q1894" s="2"/>
      <c r="R1894" s="2"/>
    </row>
    <row r="1895" spans="1:18" x14ac:dyDescent="0.25">
      <c r="A1895" s="7" t="s">
        <v>377</v>
      </c>
      <c r="B1895" s="48" t="s">
        <v>576</v>
      </c>
      <c r="C1895" s="11">
        <v>2</v>
      </c>
      <c r="D1895" s="12" t="s">
        <v>12</v>
      </c>
      <c r="E1895" s="33"/>
      <c r="F1895" s="26">
        <f>C1895*E1895</f>
        <v>0</v>
      </c>
      <c r="G1895" s="26">
        <v>2918.77</v>
      </c>
      <c r="H1895" s="26">
        <f>C1895*G1895</f>
        <v>5837.54</v>
      </c>
      <c r="I1895" s="27"/>
      <c r="J1895" s="26">
        <f>C1895*I1895</f>
        <v>0</v>
      </c>
      <c r="K1895" s="28"/>
      <c r="L1895" s="26">
        <f>C1895*K1895</f>
        <v>0</v>
      </c>
      <c r="M1895" s="26">
        <f>E1895+G1895+I1895+K1895</f>
        <v>2918.77</v>
      </c>
      <c r="N1895" s="26">
        <f>M1895*N$2</f>
        <v>321.06470000000002</v>
      </c>
      <c r="O1895" s="26">
        <f>M1895+N1895</f>
        <v>3239.8346999999999</v>
      </c>
      <c r="P1895" s="74">
        <f>O1895/39</f>
        <v>83.072684615384617</v>
      </c>
      <c r="Q1895" s="39">
        <f>O1895+P1895</f>
        <v>3322.9073846153847</v>
      </c>
      <c r="R1895" s="39">
        <f>C1895*Q1895</f>
        <v>6645.8147692307693</v>
      </c>
    </row>
    <row r="1896" spans="1:18" x14ac:dyDescent="0.25">
      <c r="A1896" s="6"/>
      <c r="B1896" s="44"/>
      <c r="C1896" s="11"/>
      <c r="D1896" s="11"/>
      <c r="E1896" s="31"/>
      <c r="P1896" s="72"/>
      <c r="Q1896" s="2"/>
      <c r="R1896" s="2"/>
    </row>
    <row r="1897" spans="1:18" x14ac:dyDescent="0.25">
      <c r="A1897" s="7" t="s">
        <v>379</v>
      </c>
      <c r="B1897" s="48" t="s">
        <v>577</v>
      </c>
      <c r="C1897" s="11">
        <v>1</v>
      </c>
      <c r="D1897" s="12" t="s">
        <v>12</v>
      </c>
      <c r="E1897" s="33"/>
      <c r="F1897" s="26">
        <f>C1897*E1897</f>
        <v>0</v>
      </c>
      <c r="G1897" s="26">
        <v>2918.77</v>
      </c>
      <c r="H1897" s="26">
        <f>C1897*G1897</f>
        <v>2918.77</v>
      </c>
      <c r="I1897" s="27"/>
      <c r="J1897" s="26">
        <f>C1897*I1897</f>
        <v>0</v>
      </c>
      <c r="K1897" s="28"/>
      <c r="L1897" s="26">
        <f>C1897*K1897</f>
        <v>0</v>
      </c>
      <c r="M1897" s="26">
        <f>E1897+G1897+I1897+K1897</f>
        <v>2918.77</v>
      </c>
      <c r="N1897" s="26">
        <f>M1897*N$2</f>
        <v>321.06470000000002</v>
      </c>
      <c r="O1897" s="26">
        <f>M1897+N1897</f>
        <v>3239.8346999999999</v>
      </c>
      <c r="P1897" s="74">
        <f>O1897/39</f>
        <v>83.072684615384617</v>
      </c>
      <c r="Q1897" s="39">
        <f>O1897+P1897</f>
        <v>3322.9073846153847</v>
      </c>
      <c r="R1897" s="39">
        <f>C1897*Q1897</f>
        <v>3322.9073846153847</v>
      </c>
    </row>
    <row r="1898" spans="1:18" x14ac:dyDescent="0.25">
      <c r="A1898" s="6"/>
      <c r="B1898" s="44"/>
      <c r="C1898" s="11"/>
      <c r="D1898" s="11"/>
      <c r="E1898" s="31"/>
      <c r="P1898" s="72"/>
      <c r="Q1898" s="2"/>
      <c r="R1898" s="2"/>
    </row>
    <row r="1899" spans="1:18" x14ac:dyDescent="0.25">
      <c r="A1899" s="7" t="s">
        <v>579</v>
      </c>
      <c r="B1899" s="48" t="s">
        <v>578</v>
      </c>
      <c r="C1899" s="11">
        <v>1</v>
      </c>
      <c r="D1899" s="12" t="s">
        <v>12</v>
      </c>
      <c r="E1899" s="33"/>
      <c r="F1899" s="26">
        <f>C1899*E1899</f>
        <v>0</v>
      </c>
      <c r="G1899" s="26">
        <v>2918.77</v>
      </c>
      <c r="H1899" s="26">
        <f>C1899*G1899</f>
        <v>2918.77</v>
      </c>
      <c r="I1899" s="27"/>
      <c r="J1899" s="26">
        <f>C1899*I1899</f>
        <v>0</v>
      </c>
      <c r="K1899" s="28"/>
      <c r="L1899" s="26">
        <f>C1899*K1899</f>
        <v>0</v>
      </c>
      <c r="M1899" s="26">
        <f>E1899+G1899+I1899+K1899</f>
        <v>2918.77</v>
      </c>
      <c r="N1899" s="26">
        <f>M1899*N$2</f>
        <v>321.06470000000002</v>
      </c>
      <c r="O1899" s="26">
        <f>M1899+N1899</f>
        <v>3239.8346999999999</v>
      </c>
      <c r="P1899" s="74">
        <f>O1899/39</f>
        <v>83.072684615384617</v>
      </c>
      <c r="Q1899" s="39">
        <f>O1899+P1899</f>
        <v>3322.9073846153847</v>
      </c>
      <c r="R1899" s="39">
        <f>C1899*Q1899</f>
        <v>3322.9073846153847</v>
      </c>
    </row>
    <row r="1900" spans="1:18" x14ac:dyDescent="0.25">
      <c r="A1900" s="6"/>
      <c r="B1900" s="44"/>
      <c r="C1900" s="11"/>
      <c r="D1900" s="11"/>
      <c r="E1900" s="31"/>
      <c r="P1900" s="72"/>
      <c r="Q1900" s="2"/>
      <c r="R1900" s="2"/>
    </row>
    <row r="1901" spans="1:18" x14ac:dyDescent="0.25">
      <c r="A1901" s="7" t="s">
        <v>581</v>
      </c>
      <c r="B1901" s="48" t="s">
        <v>580</v>
      </c>
      <c r="C1901" s="11">
        <v>1</v>
      </c>
      <c r="D1901" s="12" t="s">
        <v>12</v>
      </c>
      <c r="E1901" s="33"/>
      <c r="F1901" s="26">
        <f>C1901*E1901</f>
        <v>0</v>
      </c>
      <c r="G1901" s="26">
        <v>2918.77</v>
      </c>
      <c r="H1901" s="26">
        <f>C1901*G1901</f>
        <v>2918.77</v>
      </c>
      <c r="I1901" s="27"/>
      <c r="J1901" s="26">
        <f>C1901*I1901</f>
        <v>0</v>
      </c>
      <c r="K1901" s="28"/>
      <c r="L1901" s="26">
        <f>C1901*K1901</f>
        <v>0</v>
      </c>
      <c r="M1901" s="26">
        <f>E1901+G1901+I1901+K1901</f>
        <v>2918.77</v>
      </c>
      <c r="N1901" s="26">
        <f>M1901*N$2</f>
        <v>321.06470000000002</v>
      </c>
      <c r="O1901" s="26">
        <f>M1901+N1901</f>
        <v>3239.8346999999999</v>
      </c>
      <c r="P1901" s="74">
        <f>O1901/39</f>
        <v>83.072684615384617</v>
      </c>
      <c r="Q1901" s="39">
        <f>O1901+P1901</f>
        <v>3322.9073846153847</v>
      </c>
      <c r="R1901" s="39">
        <f>C1901*Q1901</f>
        <v>3322.9073846153847</v>
      </c>
    </row>
    <row r="1902" spans="1:18" x14ac:dyDescent="0.25">
      <c r="A1902" s="6"/>
      <c r="B1902" s="44"/>
      <c r="C1902" s="11"/>
      <c r="D1902" s="11"/>
      <c r="E1902" s="31"/>
      <c r="P1902" s="72"/>
      <c r="Q1902" s="2"/>
      <c r="R1902" s="2"/>
    </row>
    <row r="1903" spans="1:18" x14ac:dyDescent="0.25">
      <c r="A1903" s="7" t="s">
        <v>583</v>
      </c>
      <c r="B1903" s="48" t="s">
        <v>582</v>
      </c>
      <c r="C1903" s="11">
        <v>1</v>
      </c>
      <c r="D1903" s="12" t="s">
        <v>12</v>
      </c>
      <c r="E1903" s="33"/>
      <c r="F1903" s="26">
        <f>C1903*E1903</f>
        <v>0</v>
      </c>
      <c r="G1903" s="26">
        <v>2918.77</v>
      </c>
      <c r="H1903" s="26">
        <f>C1903*G1903</f>
        <v>2918.77</v>
      </c>
      <c r="I1903" s="27"/>
      <c r="J1903" s="26">
        <f>C1903*I1903</f>
        <v>0</v>
      </c>
      <c r="K1903" s="28"/>
      <c r="L1903" s="26">
        <f>C1903*K1903</f>
        <v>0</v>
      </c>
      <c r="M1903" s="26">
        <f>E1903+G1903+I1903+K1903</f>
        <v>2918.77</v>
      </c>
      <c r="N1903" s="26">
        <f>M1903*N$2</f>
        <v>321.06470000000002</v>
      </c>
      <c r="O1903" s="26">
        <f>M1903+N1903</f>
        <v>3239.8346999999999</v>
      </c>
      <c r="P1903" s="74">
        <f>O1903/39</f>
        <v>83.072684615384617</v>
      </c>
      <c r="Q1903" s="39">
        <f>O1903+P1903</f>
        <v>3322.9073846153847</v>
      </c>
      <c r="R1903" s="39">
        <f>C1903*Q1903</f>
        <v>3322.9073846153847</v>
      </c>
    </row>
    <row r="1904" spans="1:18" x14ac:dyDescent="0.25">
      <c r="A1904" s="6"/>
      <c r="B1904" s="44"/>
      <c r="C1904" s="11"/>
      <c r="D1904" s="11"/>
      <c r="E1904" s="31"/>
      <c r="P1904" s="72"/>
      <c r="Q1904" s="2"/>
      <c r="R1904" s="2"/>
    </row>
    <row r="1905" spans="1:18" x14ac:dyDescent="0.25">
      <c r="A1905" s="8" t="s">
        <v>585</v>
      </c>
      <c r="B1905" s="49" t="s">
        <v>584</v>
      </c>
      <c r="C1905" s="13">
        <v>1</v>
      </c>
      <c r="D1905" s="14" t="s">
        <v>12</v>
      </c>
      <c r="E1905" s="33"/>
      <c r="F1905" s="26">
        <f>C1905*E1905</f>
        <v>0</v>
      </c>
      <c r="G1905" s="26">
        <v>3266.19</v>
      </c>
      <c r="H1905" s="26">
        <f>C1905*G1905</f>
        <v>3266.19</v>
      </c>
      <c r="I1905" s="27"/>
      <c r="J1905" s="26">
        <f>C1905*I1905</f>
        <v>0</v>
      </c>
      <c r="K1905" s="28"/>
      <c r="L1905" s="26">
        <f>C1905*K1905</f>
        <v>0</v>
      </c>
      <c r="M1905" s="26">
        <f>E1905+G1905+I1905+K1905</f>
        <v>3266.19</v>
      </c>
      <c r="N1905" s="26">
        <f>M1905*N$2</f>
        <v>359.28090000000003</v>
      </c>
      <c r="O1905" s="26">
        <f>M1905+N1905</f>
        <v>3625.4709000000003</v>
      </c>
      <c r="P1905" s="74">
        <f>O1905/39</f>
        <v>92.960792307692316</v>
      </c>
      <c r="Q1905" s="39">
        <f>O1905+P1905</f>
        <v>3718.4316923076926</v>
      </c>
      <c r="R1905" s="39">
        <f>C1905*Q1905</f>
        <v>3718.4316923076926</v>
      </c>
    </row>
    <row r="1906" spans="1:18" x14ac:dyDescent="0.25">
      <c r="A1906" s="6"/>
      <c r="B1906" s="44"/>
      <c r="C1906" s="11"/>
      <c r="D1906" s="11"/>
      <c r="E1906" s="31"/>
      <c r="P1906" s="72"/>
      <c r="Q1906" s="2"/>
      <c r="R1906" s="2"/>
    </row>
    <row r="1907" spans="1:18" x14ac:dyDescent="0.25">
      <c r="A1907" s="6"/>
      <c r="B1907" s="46" t="s">
        <v>586</v>
      </c>
      <c r="C1907" s="11"/>
      <c r="D1907" s="11"/>
      <c r="E1907" s="31"/>
      <c r="P1907" s="72"/>
      <c r="Q1907" s="2"/>
      <c r="R1907" s="4"/>
    </row>
    <row r="1908" spans="1:18" x14ac:dyDescent="0.25">
      <c r="A1908" s="9"/>
      <c r="B1908" s="47"/>
      <c r="C1908" s="13"/>
      <c r="D1908" s="13"/>
      <c r="E1908" s="31"/>
      <c r="P1908" s="72"/>
      <c r="Q1908" s="2"/>
      <c r="R1908" s="2"/>
    </row>
    <row r="1909" spans="1:18" x14ac:dyDescent="0.25">
      <c r="A1909" s="6"/>
      <c r="B1909" s="44"/>
      <c r="C1909" s="11"/>
      <c r="D1909" s="11"/>
      <c r="E1909" s="31"/>
      <c r="P1909" s="72"/>
      <c r="Q1909" s="2"/>
      <c r="R1909" s="2"/>
    </row>
    <row r="1910" spans="1:18" x14ac:dyDescent="0.25">
      <c r="A1910" s="7" t="s">
        <v>9</v>
      </c>
      <c r="B1910" s="48" t="s">
        <v>587</v>
      </c>
      <c r="C1910" s="11">
        <v>1</v>
      </c>
      <c r="D1910" s="12" t="s">
        <v>12</v>
      </c>
      <c r="E1910" s="33"/>
      <c r="F1910" s="26">
        <f>C1910*E1910</f>
        <v>0</v>
      </c>
      <c r="G1910" s="26">
        <v>3266.19</v>
      </c>
      <c r="H1910" s="26">
        <f>C1910*G1910</f>
        <v>3266.19</v>
      </c>
      <c r="I1910" s="27"/>
      <c r="J1910" s="26">
        <f>C1910*I1910</f>
        <v>0</v>
      </c>
      <c r="K1910" s="28"/>
      <c r="L1910" s="26">
        <f>C1910*K1910</f>
        <v>0</v>
      </c>
      <c r="M1910" s="26">
        <f>E1910+G1910+I1910+K1910</f>
        <v>3266.19</v>
      </c>
      <c r="N1910" s="26">
        <f>M1910*N$2</f>
        <v>359.28090000000003</v>
      </c>
      <c r="O1910" s="26">
        <f>M1910+N1910</f>
        <v>3625.4709000000003</v>
      </c>
      <c r="P1910" s="74">
        <f>O1910/39</f>
        <v>92.960792307692316</v>
      </c>
      <c r="Q1910" s="39">
        <f>O1910+P1910</f>
        <v>3718.4316923076926</v>
      </c>
      <c r="R1910" s="39">
        <f>C1910*Q1910</f>
        <v>3718.4316923076926</v>
      </c>
    </row>
    <row r="1911" spans="1:18" x14ac:dyDescent="0.25">
      <c r="A1911" s="6"/>
      <c r="B1911" s="44"/>
      <c r="C1911" s="11"/>
      <c r="D1911" s="11"/>
      <c r="E1911" s="31"/>
      <c r="P1911" s="72"/>
      <c r="Q1911" s="2"/>
      <c r="R1911" s="2"/>
    </row>
    <row r="1912" spans="1:18" x14ac:dyDescent="0.25">
      <c r="A1912" s="7" t="s">
        <v>19</v>
      </c>
      <c r="B1912" s="48" t="s">
        <v>588</v>
      </c>
      <c r="C1912" s="11">
        <v>1</v>
      </c>
      <c r="D1912" s="12" t="s">
        <v>12</v>
      </c>
      <c r="E1912" s="33"/>
      <c r="F1912" s="26">
        <f>C1912*E1912</f>
        <v>0</v>
      </c>
      <c r="G1912" s="26">
        <v>3266.19</v>
      </c>
      <c r="H1912" s="26">
        <f>C1912*G1912</f>
        <v>3266.19</v>
      </c>
      <c r="I1912" s="27"/>
      <c r="J1912" s="26">
        <f>C1912*I1912</f>
        <v>0</v>
      </c>
      <c r="K1912" s="28"/>
      <c r="L1912" s="26">
        <f>C1912*K1912</f>
        <v>0</v>
      </c>
      <c r="M1912" s="26">
        <f>E1912+G1912+I1912+K1912</f>
        <v>3266.19</v>
      </c>
      <c r="N1912" s="26">
        <f>M1912*N$2</f>
        <v>359.28090000000003</v>
      </c>
      <c r="O1912" s="26">
        <f>M1912+N1912</f>
        <v>3625.4709000000003</v>
      </c>
      <c r="P1912" s="74">
        <f>O1912/39</f>
        <v>92.960792307692316</v>
      </c>
      <c r="Q1912" s="39">
        <f>O1912+P1912</f>
        <v>3718.4316923076926</v>
      </c>
      <c r="R1912" s="39">
        <f>C1912*Q1912</f>
        <v>3718.4316923076926</v>
      </c>
    </row>
    <row r="1913" spans="1:18" x14ac:dyDescent="0.25">
      <c r="A1913" s="6"/>
      <c r="B1913" s="44"/>
      <c r="C1913" s="11"/>
      <c r="D1913" s="11"/>
      <c r="E1913" s="31"/>
      <c r="P1913" s="72"/>
      <c r="Q1913" s="2"/>
      <c r="R1913" s="2"/>
    </row>
    <row r="1914" spans="1:18" x14ac:dyDescent="0.25">
      <c r="A1914" s="7" t="s">
        <v>11</v>
      </c>
      <c r="B1914" s="48" t="s">
        <v>589</v>
      </c>
      <c r="C1914" s="11">
        <v>1</v>
      </c>
      <c r="D1914" s="12" t="s">
        <v>12</v>
      </c>
      <c r="E1914" s="33"/>
      <c r="F1914" s="26">
        <f>C1914*E1914</f>
        <v>0</v>
      </c>
      <c r="G1914" s="26">
        <v>3266.19</v>
      </c>
      <c r="H1914" s="26">
        <f>C1914*G1914</f>
        <v>3266.19</v>
      </c>
      <c r="I1914" s="27"/>
      <c r="J1914" s="26">
        <f>C1914*I1914</f>
        <v>0</v>
      </c>
      <c r="K1914" s="28"/>
      <c r="L1914" s="26">
        <f>C1914*K1914</f>
        <v>0</v>
      </c>
      <c r="M1914" s="26">
        <f>E1914+G1914+I1914+K1914</f>
        <v>3266.19</v>
      </c>
      <c r="N1914" s="26">
        <f>M1914*N$2</f>
        <v>359.28090000000003</v>
      </c>
      <c r="O1914" s="26">
        <f>M1914+N1914</f>
        <v>3625.4709000000003</v>
      </c>
      <c r="P1914" s="74">
        <f>O1914/39</f>
        <v>92.960792307692316</v>
      </c>
      <c r="Q1914" s="39">
        <f>O1914+P1914</f>
        <v>3718.4316923076926</v>
      </c>
      <c r="R1914" s="39">
        <f>C1914*Q1914</f>
        <v>3718.4316923076926</v>
      </c>
    </row>
    <row r="1915" spans="1:18" x14ac:dyDescent="0.25">
      <c r="A1915" s="6"/>
      <c r="B1915" s="44"/>
      <c r="C1915" s="11"/>
      <c r="D1915" s="11"/>
      <c r="E1915" s="31"/>
      <c r="P1915" s="72"/>
      <c r="Q1915" s="2"/>
      <c r="R1915" s="2"/>
    </row>
    <row r="1916" spans="1:18" x14ac:dyDescent="0.25">
      <c r="A1916" s="7" t="s">
        <v>13</v>
      </c>
      <c r="B1916" s="48" t="s">
        <v>590</v>
      </c>
      <c r="C1916" s="11">
        <v>1</v>
      </c>
      <c r="D1916" s="12" t="s">
        <v>12</v>
      </c>
      <c r="E1916" s="33"/>
      <c r="F1916" s="26">
        <f>C1916*E1916</f>
        <v>0</v>
      </c>
      <c r="G1916" s="26">
        <v>3266.19</v>
      </c>
      <c r="H1916" s="26">
        <f>C1916*G1916</f>
        <v>3266.19</v>
      </c>
      <c r="I1916" s="27"/>
      <c r="J1916" s="26">
        <f>C1916*I1916</f>
        <v>0</v>
      </c>
      <c r="K1916" s="28"/>
      <c r="L1916" s="26">
        <f>C1916*K1916</f>
        <v>0</v>
      </c>
      <c r="M1916" s="26">
        <f>E1916+G1916+I1916+K1916</f>
        <v>3266.19</v>
      </c>
      <c r="N1916" s="26">
        <f>M1916*N$2</f>
        <v>359.28090000000003</v>
      </c>
      <c r="O1916" s="26">
        <f>M1916+N1916</f>
        <v>3625.4709000000003</v>
      </c>
      <c r="P1916" s="74">
        <f>O1916/39</f>
        <v>92.960792307692316</v>
      </c>
      <c r="Q1916" s="39">
        <f>O1916+P1916</f>
        <v>3718.4316923076926</v>
      </c>
      <c r="R1916" s="39">
        <f>C1916*Q1916</f>
        <v>3718.4316923076926</v>
      </c>
    </row>
    <row r="1917" spans="1:18" x14ac:dyDescent="0.25">
      <c r="A1917" s="6"/>
      <c r="B1917" s="44"/>
      <c r="C1917" s="11"/>
      <c r="D1917" s="11"/>
      <c r="E1917" s="31"/>
      <c r="P1917" s="72"/>
      <c r="Q1917" s="2"/>
      <c r="R1917" s="2"/>
    </row>
    <row r="1918" spans="1:18" x14ac:dyDescent="0.25">
      <c r="A1918" s="7" t="s">
        <v>14</v>
      </c>
      <c r="B1918" s="48" t="s">
        <v>591</v>
      </c>
      <c r="C1918" s="11">
        <v>1</v>
      </c>
      <c r="D1918" s="12" t="s">
        <v>12</v>
      </c>
      <c r="E1918" s="33"/>
      <c r="F1918" s="26">
        <f>C1918*E1918</f>
        <v>0</v>
      </c>
      <c r="G1918" s="26">
        <v>3266.19</v>
      </c>
      <c r="H1918" s="26">
        <f>C1918*G1918</f>
        <v>3266.19</v>
      </c>
      <c r="I1918" s="27"/>
      <c r="J1918" s="26">
        <f>C1918*I1918</f>
        <v>0</v>
      </c>
      <c r="K1918" s="28"/>
      <c r="L1918" s="26">
        <f>C1918*K1918</f>
        <v>0</v>
      </c>
      <c r="M1918" s="26">
        <f>E1918+G1918+I1918+K1918</f>
        <v>3266.19</v>
      </c>
      <c r="N1918" s="26">
        <f>M1918*N$2</f>
        <v>359.28090000000003</v>
      </c>
      <c r="O1918" s="26">
        <f>M1918+N1918</f>
        <v>3625.4709000000003</v>
      </c>
      <c r="P1918" s="74">
        <f>O1918/39</f>
        <v>92.960792307692316</v>
      </c>
      <c r="Q1918" s="39">
        <f>O1918+P1918</f>
        <v>3718.4316923076926</v>
      </c>
      <c r="R1918" s="39">
        <f>C1918*Q1918</f>
        <v>3718.4316923076926</v>
      </c>
    </row>
    <row r="1919" spans="1:18" x14ac:dyDescent="0.25">
      <c r="A1919" s="6"/>
      <c r="B1919" s="44"/>
      <c r="C1919" s="11"/>
      <c r="D1919" s="11"/>
      <c r="E1919" s="31"/>
      <c r="P1919" s="72"/>
      <c r="Q1919" s="2"/>
      <c r="R1919" s="2"/>
    </row>
    <row r="1920" spans="1:18" x14ac:dyDescent="0.25">
      <c r="A1920" s="7" t="s">
        <v>15</v>
      </c>
      <c r="B1920" s="48" t="s">
        <v>592</v>
      </c>
      <c r="C1920" s="11">
        <v>1</v>
      </c>
      <c r="D1920" s="12" t="s">
        <v>12</v>
      </c>
      <c r="E1920" s="33"/>
      <c r="F1920" s="26">
        <f>C1920*E1920</f>
        <v>0</v>
      </c>
      <c r="G1920" s="26">
        <v>3266.19</v>
      </c>
      <c r="H1920" s="26">
        <f>C1920*G1920</f>
        <v>3266.19</v>
      </c>
      <c r="I1920" s="27"/>
      <c r="J1920" s="26">
        <f>C1920*I1920</f>
        <v>0</v>
      </c>
      <c r="K1920" s="28"/>
      <c r="L1920" s="26">
        <f>C1920*K1920</f>
        <v>0</v>
      </c>
      <c r="M1920" s="26">
        <f>E1920+G1920+I1920+K1920</f>
        <v>3266.19</v>
      </c>
      <c r="N1920" s="26">
        <f>M1920*N$2</f>
        <v>359.28090000000003</v>
      </c>
      <c r="O1920" s="26">
        <f>M1920+N1920</f>
        <v>3625.4709000000003</v>
      </c>
      <c r="P1920" s="74">
        <f>O1920/39</f>
        <v>92.960792307692316</v>
      </c>
      <c r="Q1920" s="39">
        <f>O1920+P1920</f>
        <v>3718.4316923076926</v>
      </c>
      <c r="R1920" s="39">
        <f>C1920*Q1920</f>
        <v>3718.4316923076926</v>
      </c>
    </row>
    <row r="1921" spans="1:18" x14ac:dyDescent="0.25">
      <c r="A1921" s="6"/>
      <c r="B1921" s="44"/>
      <c r="C1921" s="11"/>
      <c r="D1921" s="11"/>
      <c r="E1921" s="31"/>
      <c r="P1921" s="72"/>
      <c r="Q1921" s="2"/>
      <c r="R1921" s="2"/>
    </row>
    <row r="1922" spans="1:18" x14ac:dyDescent="0.25">
      <c r="A1922" s="7" t="s">
        <v>16</v>
      </c>
      <c r="B1922" s="48" t="s">
        <v>593</v>
      </c>
      <c r="C1922" s="11">
        <v>1</v>
      </c>
      <c r="D1922" s="12" t="s">
        <v>12</v>
      </c>
      <c r="E1922" s="33"/>
      <c r="F1922" s="26">
        <f>C1922*E1922</f>
        <v>0</v>
      </c>
      <c r="G1922" s="26">
        <v>3266.19</v>
      </c>
      <c r="H1922" s="26">
        <f>C1922*G1922</f>
        <v>3266.19</v>
      </c>
      <c r="I1922" s="27"/>
      <c r="J1922" s="26">
        <f>C1922*I1922</f>
        <v>0</v>
      </c>
      <c r="K1922" s="28"/>
      <c r="L1922" s="26">
        <f>C1922*K1922</f>
        <v>0</v>
      </c>
      <c r="M1922" s="26">
        <f>E1922+G1922+I1922+K1922</f>
        <v>3266.19</v>
      </c>
      <c r="N1922" s="26">
        <f>M1922*N$2</f>
        <v>359.28090000000003</v>
      </c>
      <c r="O1922" s="26">
        <f>M1922+N1922</f>
        <v>3625.4709000000003</v>
      </c>
      <c r="P1922" s="74">
        <f>O1922/39</f>
        <v>92.960792307692316</v>
      </c>
      <c r="Q1922" s="39">
        <f>O1922+P1922</f>
        <v>3718.4316923076926</v>
      </c>
      <c r="R1922" s="39">
        <f>C1922*Q1922</f>
        <v>3718.4316923076926</v>
      </c>
    </row>
    <row r="1923" spans="1:18" x14ac:dyDescent="0.25">
      <c r="A1923" s="6"/>
      <c r="B1923" s="44"/>
      <c r="C1923" s="11"/>
      <c r="D1923" s="11"/>
      <c r="E1923" s="31"/>
      <c r="P1923" s="72"/>
      <c r="Q1923" s="2"/>
      <c r="R1923" s="2"/>
    </row>
    <row r="1924" spans="1:18" x14ac:dyDescent="0.25">
      <c r="A1924" s="7" t="s">
        <v>17</v>
      </c>
      <c r="B1924" s="48" t="s">
        <v>594</v>
      </c>
      <c r="C1924" s="11">
        <v>1</v>
      </c>
      <c r="D1924" s="12" t="s">
        <v>12</v>
      </c>
      <c r="E1924" s="33"/>
      <c r="F1924" s="26">
        <f>C1924*E1924</f>
        <v>0</v>
      </c>
      <c r="G1924" s="26">
        <v>3266.19</v>
      </c>
      <c r="H1924" s="26">
        <f>C1924*G1924</f>
        <v>3266.19</v>
      </c>
      <c r="I1924" s="27"/>
      <c r="J1924" s="26">
        <f>C1924*I1924</f>
        <v>0</v>
      </c>
      <c r="K1924" s="28"/>
      <c r="L1924" s="26">
        <f>C1924*K1924</f>
        <v>0</v>
      </c>
      <c r="M1924" s="26">
        <f>E1924+G1924+I1924+K1924</f>
        <v>3266.19</v>
      </c>
      <c r="N1924" s="26">
        <f>M1924*N$2</f>
        <v>359.28090000000003</v>
      </c>
      <c r="O1924" s="26">
        <f>M1924+N1924</f>
        <v>3625.4709000000003</v>
      </c>
      <c r="P1924" s="74">
        <f>O1924/39</f>
        <v>92.960792307692316</v>
      </c>
      <c r="Q1924" s="39">
        <f>O1924+P1924</f>
        <v>3718.4316923076926</v>
      </c>
      <c r="R1924" s="39">
        <f>C1924*Q1924</f>
        <v>3718.4316923076926</v>
      </c>
    </row>
    <row r="1925" spans="1:18" x14ac:dyDescent="0.25">
      <c r="A1925" s="6"/>
      <c r="B1925" s="44"/>
      <c r="C1925" s="11"/>
      <c r="D1925" s="11"/>
      <c r="E1925" s="31"/>
      <c r="P1925" s="72"/>
      <c r="Q1925" s="2"/>
      <c r="R1925" s="2"/>
    </row>
    <row r="1926" spans="1:18" x14ac:dyDescent="0.25">
      <c r="A1926" s="7" t="s">
        <v>18</v>
      </c>
      <c r="B1926" s="48" t="s">
        <v>595</v>
      </c>
      <c r="C1926" s="11">
        <v>2</v>
      </c>
      <c r="D1926" s="12" t="s">
        <v>12</v>
      </c>
      <c r="E1926" s="33"/>
      <c r="F1926" s="26">
        <f>C1926*E1926</f>
        <v>0</v>
      </c>
      <c r="G1926" s="26">
        <v>5475.37</v>
      </c>
      <c r="H1926" s="26">
        <f>C1926*G1926</f>
        <v>10950.74</v>
      </c>
      <c r="I1926" s="27"/>
      <c r="J1926" s="26">
        <f>C1926*I1926</f>
        <v>0</v>
      </c>
      <c r="K1926" s="28"/>
      <c r="L1926" s="26">
        <f>C1926*K1926</f>
        <v>0</v>
      </c>
      <c r="M1926" s="26">
        <f>E1926+G1926+I1926+K1926</f>
        <v>5475.37</v>
      </c>
      <c r="N1926" s="26">
        <f>M1926*N$2</f>
        <v>602.29070000000002</v>
      </c>
      <c r="O1926" s="26">
        <f>M1926+N1926</f>
        <v>6077.6607000000004</v>
      </c>
      <c r="P1926" s="74">
        <f>O1926/39</f>
        <v>155.83745384615386</v>
      </c>
      <c r="Q1926" s="39">
        <f>O1926+P1926</f>
        <v>6233.4981538461543</v>
      </c>
      <c r="R1926" s="39">
        <f>C1926*Q1926</f>
        <v>12466.996307692309</v>
      </c>
    </row>
    <row r="1927" spans="1:18" x14ac:dyDescent="0.25">
      <c r="A1927" s="6"/>
      <c r="B1927" s="44"/>
      <c r="C1927" s="11"/>
      <c r="D1927" s="11"/>
      <c r="E1927" s="31"/>
      <c r="P1927" s="72"/>
      <c r="Q1927" s="2"/>
      <c r="R1927" s="2"/>
    </row>
    <row r="1928" spans="1:18" x14ac:dyDescent="0.25">
      <c r="A1928" s="7" t="s">
        <v>38</v>
      </c>
      <c r="B1928" s="48" t="s">
        <v>596</v>
      </c>
      <c r="C1928" s="11">
        <v>1</v>
      </c>
      <c r="D1928" s="12" t="s">
        <v>12</v>
      </c>
      <c r="E1928" s="33"/>
      <c r="F1928" s="26">
        <f>C1928*E1928</f>
        <v>0</v>
      </c>
      <c r="G1928" s="26">
        <v>5565.77</v>
      </c>
      <c r="H1928" s="26">
        <f>C1928*G1928</f>
        <v>5565.77</v>
      </c>
      <c r="I1928" s="27"/>
      <c r="J1928" s="26">
        <f>C1928*I1928</f>
        <v>0</v>
      </c>
      <c r="K1928" s="28"/>
      <c r="L1928" s="26">
        <f>C1928*K1928</f>
        <v>0</v>
      </c>
      <c r="M1928" s="26">
        <f>E1928+G1928+I1928+K1928</f>
        <v>5565.77</v>
      </c>
      <c r="N1928" s="26">
        <f>M1928*N$2</f>
        <v>612.23470000000009</v>
      </c>
      <c r="O1928" s="26">
        <f>M1928+N1928</f>
        <v>6178.0047000000004</v>
      </c>
      <c r="P1928" s="74">
        <f>O1928/39</f>
        <v>158.41037692307694</v>
      </c>
      <c r="Q1928" s="39">
        <f>O1928+P1928</f>
        <v>6336.4150769230773</v>
      </c>
      <c r="R1928" s="39">
        <f>C1928*Q1928</f>
        <v>6336.4150769230773</v>
      </c>
    </row>
    <row r="1929" spans="1:18" x14ac:dyDescent="0.25">
      <c r="A1929" s="6"/>
      <c r="B1929" s="44"/>
      <c r="C1929" s="11"/>
      <c r="D1929" s="11"/>
      <c r="E1929" s="31"/>
      <c r="P1929" s="72"/>
      <c r="Q1929" s="2"/>
      <c r="R1929" s="2"/>
    </row>
    <row r="1930" spans="1:18" x14ac:dyDescent="0.25">
      <c r="A1930" s="7" t="s">
        <v>39</v>
      </c>
      <c r="B1930" s="48" t="s">
        <v>597</v>
      </c>
      <c r="C1930" s="11">
        <v>1</v>
      </c>
      <c r="D1930" s="12" t="s">
        <v>12</v>
      </c>
      <c r="E1930" s="33"/>
      <c r="F1930" s="26">
        <f>C1930*E1930</f>
        <v>0</v>
      </c>
      <c r="G1930" s="26">
        <v>5961.39</v>
      </c>
      <c r="H1930" s="26">
        <f>C1930*G1930</f>
        <v>5961.39</v>
      </c>
      <c r="I1930" s="27"/>
      <c r="J1930" s="26">
        <f>C1930*I1930</f>
        <v>0</v>
      </c>
      <c r="K1930" s="28"/>
      <c r="L1930" s="26">
        <f>C1930*K1930</f>
        <v>0</v>
      </c>
      <c r="M1930" s="26">
        <f>E1930+G1930+I1930+K1930</f>
        <v>5961.39</v>
      </c>
      <c r="N1930" s="26">
        <f>M1930*N$2</f>
        <v>655.75290000000007</v>
      </c>
      <c r="O1930" s="26">
        <f>M1930+N1930</f>
        <v>6617.1429000000007</v>
      </c>
      <c r="P1930" s="74">
        <f>O1930/39</f>
        <v>169.67033076923079</v>
      </c>
      <c r="Q1930" s="39">
        <f>O1930+P1930</f>
        <v>6786.8132307692313</v>
      </c>
      <c r="R1930" s="39">
        <f>C1930*Q1930</f>
        <v>6786.8132307692313</v>
      </c>
    </row>
    <row r="1931" spans="1:18" x14ac:dyDescent="0.25">
      <c r="A1931" s="6"/>
      <c r="B1931" s="44"/>
      <c r="C1931" s="11"/>
      <c r="D1931" s="11"/>
      <c r="E1931" s="31"/>
      <c r="P1931" s="72"/>
      <c r="Q1931" s="2"/>
      <c r="R1931" s="2"/>
    </row>
    <row r="1932" spans="1:18" x14ac:dyDescent="0.25">
      <c r="A1932" s="7" t="s">
        <v>40</v>
      </c>
      <c r="B1932" s="48" t="s">
        <v>598</v>
      </c>
      <c r="C1932" s="11">
        <v>1</v>
      </c>
      <c r="D1932" s="12" t="s">
        <v>12</v>
      </c>
      <c r="E1932" s="33"/>
      <c r="F1932" s="26">
        <f>C1932*E1932</f>
        <v>0</v>
      </c>
      <c r="G1932" s="26">
        <v>6760.42</v>
      </c>
      <c r="H1932" s="26">
        <f>C1932*G1932</f>
        <v>6760.42</v>
      </c>
      <c r="I1932" s="27"/>
      <c r="J1932" s="26">
        <f>C1932*I1932</f>
        <v>0</v>
      </c>
      <c r="K1932" s="28"/>
      <c r="L1932" s="26">
        <f>C1932*K1932</f>
        <v>0</v>
      </c>
      <c r="M1932" s="26">
        <f>E1932+G1932+I1932+K1932</f>
        <v>6760.42</v>
      </c>
      <c r="N1932" s="26">
        <f>M1932*N$2</f>
        <v>743.64620000000002</v>
      </c>
      <c r="O1932" s="26">
        <f>M1932+N1932</f>
        <v>7504.0662000000002</v>
      </c>
      <c r="P1932" s="74">
        <f>O1932/39</f>
        <v>192.41195384615386</v>
      </c>
      <c r="Q1932" s="39">
        <f>O1932+P1932</f>
        <v>7696.4781538461539</v>
      </c>
      <c r="R1932" s="39">
        <f>C1932*Q1932</f>
        <v>7696.4781538461539</v>
      </c>
    </row>
    <row r="1933" spans="1:18" x14ac:dyDescent="0.25">
      <c r="A1933" s="6"/>
      <c r="B1933" s="44"/>
      <c r="C1933" s="11"/>
      <c r="D1933" s="11"/>
      <c r="E1933" s="31"/>
      <c r="P1933" s="72"/>
      <c r="Q1933" s="2"/>
      <c r="R1933" s="2"/>
    </row>
    <row r="1934" spans="1:18" ht="30" x14ac:dyDescent="0.25">
      <c r="A1934" s="6"/>
      <c r="B1934" s="45" t="s">
        <v>599</v>
      </c>
      <c r="C1934" s="11"/>
      <c r="D1934" s="11"/>
      <c r="E1934" s="31"/>
      <c r="P1934" s="72"/>
      <c r="Q1934" s="2"/>
      <c r="R1934" s="2"/>
    </row>
    <row r="1935" spans="1:18" x14ac:dyDescent="0.25">
      <c r="A1935" s="6"/>
      <c r="B1935" s="45"/>
      <c r="C1935" s="11"/>
      <c r="D1935" s="11"/>
      <c r="E1935" s="31"/>
      <c r="P1935" s="72"/>
      <c r="Q1935" s="2"/>
      <c r="R1935" s="2"/>
    </row>
    <row r="1936" spans="1:18" ht="30" x14ac:dyDescent="0.25">
      <c r="A1936" s="6"/>
      <c r="B1936" s="45" t="s">
        <v>600</v>
      </c>
      <c r="C1936" s="11"/>
      <c r="D1936" s="11"/>
      <c r="E1936" s="31"/>
      <c r="P1936" s="72"/>
      <c r="Q1936" s="2"/>
      <c r="R1936" s="2"/>
    </row>
    <row r="1937" spans="1:18" x14ac:dyDescent="0.25">
      <c r="A1937" s="6"/>
      <c r="B1937" s="44"/>
      <c r="C1937" s="11"/>
      <c r="D1937" s="11"/>
      <c r="E1937" s="31"/>
      <c r="P1937" s="72"/>
      <c r="Q1937" s="2"/>
      <c r="R1937" s="2"/>
    </row>
    <row r="1938" spans="1:18" x14ac:dyDescent="0.25">
      <c r="A1938" s="7" t="s">
        <v>41</v>
      </c>
      <c r="B1938" s="48" t="s">
        <v>601</v>
      </c>
      <c r="C1938" s="11">
        <v>1</v>
      </c>
      <c r="D1938" s="12" t="s">
        <v>12</v>
      </c>
      <c r="E1938" s="33"/>
      <c r="F1938" s="26">
        <f>C1938*E1938</f>
        <v>0</v>
      </c>
      <c r="G1938" s="26">
        <v>2996.71</v>
      </c>
      <c r="H1938" s="26">
        <f>C1938*G1938</f>
        <v>2996.71</v>
      </c>
      <c r="I1938" s="27"/>
      <c r="J1938" s="26">
        <f>C1938*I1938</f>
        <v>0</v>
      </c>
      <c r="K1938" s="28"/>
      <c r="L1938" s="26">
        <f>C1938*K1938</f>
        <v>0</v>
      </c>
      <c r="M1938" s="26">
        <f>E1938+G1938+I1938+K1938</f>
        <v>2996.71</v>
      </c>
      <c r="N1938" s="26">
        <f>M1938*N$2</f>
        <v>329.63810000000001</v>
      </c>
      <c r="O1938" s="26">
        <f>M1938+N1938</f>
        <v>3326.3481000000002</v>
      </c>
      <c r="P1938" s="74">
        <f>O1938/39</f>
        <v>85.290976923076926</v>
      </c>
      <c r="Q1938" s="39">
        <f>O1938+P1938</f>
        <v>3411.639076923077</v>
      </c>
      <c r="R1938" s="39">
        <f>C1938*Q1938</f>
        <v>3411.639076923077</v>
      </c>
    </row>
    <row r="1939" spans="1:18" x14ac:dyDescent="0.25">
      <c r="A1939" s="6"/>
      <c r="B1939" s="44"/>
      <c r="C1939" s="11"/>
      <c r="D1939" s="11"/>
      <c r="E1939" s="31"/>
      <c r="P1939" s="72"/>
      <c r="Q1939" s="2"/>
      <c r="R1939" s="2"/>
    </row>
    <row r="1940" spans="1:18" x14ac:dyDescent="0.25">
      <c r="A1940" s="7" t="s">
        <v>42</v>
      </c>
      <c r="B1940" s="48" t="s">
        <v>602</v>
      </c>
      <c r="C1940" s="11">
        <v>1</v>
      </c>
      <c r="D1940" s="12" t="s">
        <v>12</v>
      </c>
      <c r="E1940" s="33"/>
      <c r="F1940" s="26">
        <f>C1940*E1940</f>
        <v>0</v>
      </c>
      <c r="G1940" s="26">
        <v>2996.71</v>
      </c>
      <c r="H1940" s="26">
        <f>C1940*G1940</f>
        <v>2996.71</v>
      </c>
      <c r="I1940" s="27"/>
      <c r="J1940" s="26">
        <f>C1940*I1940</f>
        <v>0</v>
      </c>
      <c r="K1940" s="28"/>
      <c r="L1940" s="26">
        <f>C1940*K1940</f>
        <v>0</v>
      </c>
      <c r="M1940" s="26">
        <f>E1940+G1940+I1940+K1940</f>
        <v>2996.71</v>
      </c>
      <c r="N1940" s="26">
        <f>M1940*N$2</f>
        <v>329.63810000000001</v>
      </c>
      <c r="O1940" s="26">
        <f>M1940+N1940</f>
        <v>3326.3481000000002</v>
      </c>
      <c r="P1940" s="74">
        <f>O1940/39</f>
        <v>85.290976923076926</v>
      </c>
      <c r="Q1940" s="39">
        <f>O1940+P1940</f>
        <v>3411.639076923077</v>
      </c>
      <c r="R1940" s="39">
        <f>C1940*Q1940</f>
        <v>3411.639076923077</v>
      </c>
    </row>
    <row r="1941" spans="1:18" x14ac:dyDescent="0.25">
      <c r="A1941" s="6"/>
      <c r="B1941" s="44"/>
      <c r="C1941" s="11"/>
      <c r="D1941" s="11"/>
      <c r="E1941" s="31"/>
      <c r="P1941" s="72"/>
      <c r="Q1941" s="2"/>
      <c r="R1941" s="2"/>
    </row>
    <row r="1942" spans="1:18" x14ac:dyDescent="0.25">
      <c r="A1942" s="7" t="s">
        <v>43</v>
      </c>
      <c r="B1942" s="48" t="s">
        <v>603</v>
      </c>
      <c r="C1942" s="11">
        <v>1</v>
      </c>
      <c r="D1942" s="12" t="s">
        <v>12</v>
      </c>
      <c r="E1942" s="33"/>
      <c r="F1942" s="26">
        <f>C1942*E1942</f>
        <v>0</v>
      </c>
      <c r="G1942" s="26">
        <v>3005.58</v>
      </c>
      <c r="H1942" s="26">
        <f>C1942*G1942</f>
        <v>3005.58</v>
      </c>
      <c r="I1942" s="27"/>
      <c r="J1942" s="26">
        <f>C1942*I1942</f>
        <v>0</v>
      </c>
      <c r="K1942" s="28"/>
      <c r="L1942" s="26">
        <f>C1942*K1942</f>
        <v>0</v>
      </c>
      <c r="M1942" s="26">
        <f>E1942+G1942+I1942+K1942</f>
        <v>3005.58</v>
      </c>
      <c r="N1942" s="26">
        <f>M1942*N$2</f>
        <v>330.61379999999997</v>
      </c>
      <c r="O1942" s="26">
        <f>M1942+N1942</f>
        <v>3336.1938</v>
      </c>
      <c r="P1942" s="74">
        <f>O1942/39</f>
        <v>85.543430769230767</v>
      </c>
      <c r="Q1942" s="39">
        <f>O1942+P1942</f>
        <v>3421.7372307692308</v>
      </c>
      <c r="R1942" s="39">
        <f>C1942*Q1942</f>
        <v>3421.7372307692308</v>
      </c>
    </row>
    <row r="1943" spans="1:18" x14ac:dyDescent="0.25">
      <c r="A1943" s="6"/>
      <c r="B1943" s="44"/>
      <c r="C1943" s="11"/>
      <c r="D1943" s="11"/>
      <c r="E1943" s="31"/>
      <c r="P1943" s="72"/>
      <c r="Q1943" s="2"/>
      <c r="R1943" s="2"/>
    </row>
    <row r="1944" spans="1:18" x14ac:dyDescent="0.25">
      <c r="A1944" s="7" t="s">
        <v>163</v>
      </c>
      <c r="B1944" s="48" t="s">
        <v>604</v>
      </c>
      <c r="C1944" s="11">
        <v>1</v>
      </c>
      <c r="D1944" s="12" t="s">
        <v>12</v>
      </c>
      <c r="E1944" s="33"/>
      <c r="F1944" s="26">
        <f>C1944*E1944</f>
        <v>0</v>
      </c>
      <c r="G1944" s="26">
        <v>3090.75</v>
      </c>
      <c r="H1944" s="26">
        <f>C1944*G1944</f>
        <v>3090.75</v>
      </c>
      <c r="I1944" s="27"/>
      <c r="J1944" s="26">
        <f>C1944*I1944</f>
        <v>0</v>
      </c>
      <c r="K1944" s="28"/>
      <c r="L1944" s="26">
        <f>C1944*K1944</f>
        <v>0</v>
      </c>
      <c r="M1944" s="26">
        <f>E1944+G1944+I1944+K1944</f>
        <v>3090.75</v>
      </c>
      <c r="N1944" s="26">
        <f>M1944*N$2</f>
        <v>339.98250000000002</v>
      </c>
      <c r="O1944" s="26">
        <f>M1944+N1944</f>
        <v>3430.7325000000001</v>
      </c>
      <c r="P1944" s="74">
        <f>O1944/39</f>
        <v>87.967500000000001</v>
      </c>
      <c r="Q1944" s="39">
        <f>O1944+P1944</f>
        <v>3518.7000000000003</v>
      </c>
      <c r="R1944" s="39">
        <f>C1944*Q1944</f>
        <v>3518.7000000000003</v>
      </c>
    </row>
    <row r="1945" spans="1:18" x14ac:dyDescent="0.25">
      <c r="A1945" s="6"/>
      <c r="B1945" s="44"/>
      <c r="C1945" s="11"/>
      <c r="D1945" s="11"/>
      <c r="E1945" s="31"/>
      <c r="P1945" s="72"/>
      <c r="Q1945" s="2"/>
      <c r="R1945" s="2"/>
    </row>
    <row r="1946" spans="1:18" x14ac:dyDescent="0.25">
      <c r="A1946" s="7" t="s">
        <v>164</v>
      </c>
      <c r="B1946" s="48" t="s">
        <v>605</v>
      </c>
      <c r="C1946" s="11">
        <v>1</v>
      </c>
      <c r="D1946" s="12" t="s">
        <v>12</v>
      </c>
      <c r="E1946" s="33"/>
      <c r="F1946" s="26">
        <f>C1946*E1946</f>
        <v>0</v>
      </c>
      <c r="G1946" s="26">
        <v>4892.0200000000004</v>
      </c>
      <c r="H1946" s="26">
        <f>C1946*G1946</f>
        <v>4892.0200000000004</v>
      </c>
      <c r="I1946" s="27"/>
      <c r="J1946" s="26">
        <f>C1946*I1946</f>
        <v>0</v>
      </c>
      <c r="K1946" s="28"/>
      <c r="L1946" s="26">
        <f>C1946*K1946</f>
        <v>0</v>
      </c>
      <c r="M1946" s="26">
        <f>E1946+G1946+I1946+K1946</f>
        <v>4892.0200000000004</v>
      </c>
      <c r="N1946" s="26">
        <f>M1946*N$2</f>
        <v>538.12220000000002</v>
      </c>
      <c r="O1946" s="26">
        <f>M1946+N1946</f>
        <v>5430.1422000000002</v>
      </c>
      <c r="P1946" s="74">
        <f>O1946/39</f>
        <v>139.2344153846154</v>
      </c>
      <c r="Q1946" s="39">
        <f>O1946+P1946</f>
        <v>5569.3766153846154</v>
      </c>
      <c r="R1946" s="39">
        <f>C1946*Q1946</f>
        <v>5569.3766153846154</v>
      </c>
    </row>
    <row r="1947" spans="1:18" x14ac:dyDescent="0.25">
      <c r="A1947" s="6"/>
      <c r="B1947" s="44"/>
      <c r="C1947" s="11"/>
      <c r="D1947" s="11"/>
      <c r="E1947" s="31"/>
      <c r="P1947" s="72"/>
      <c r="Q1947" s="2"/>
      <c r="R1947" s="2"/>
    </row>
    <row r="1948" spans="1:18" x14ac:dyDescent="0.25">
      <c r="A1948" s="7" t="s">
        <v>165</v>
      </c>
      <c r="B1948" s="48" t="s">
        <v>606</v>
      </c>
      <c r="C1948" s="11">
        <v>1</v>
      </c>
      <c r="D1948" s="12" t="s">
        <v>12</v>
      </c>
      <c r="E1948" s="33"/>
      <c r="F1948" s="26">
        <f>C1948*E1948</f>
        <v>0</v>
      </c>
      <c r="G1948" s="26">
        <v>3595.53</v>
      </c>
      <c r="H1948" s="26">
        <f>C1948*G1948</f>
        <v>3595.53</v>
      </c>
      <c r="I1948" s="27"/>
      <c r="J1948" s="26">
        <f>C1948*I1948</f>
        <v>0</v>
      </c>
      <c r="K1948" s="28"/>
      <c r="L1948" s="26">
        <f>C1948*K1948</f>
        <v>0</v>
      </c>
      <c r="M1948" s="26">
        <f>E1948+G1948+I1948+K1948</f>
        <v>3595.53</v>
      </c>
      <c r="N1948" s="26">
        <f>M1948*N$2</f>
        <v>395.50830000000002</v>
      </c>
      <c r="O1948" s="26">
        <f>M1948+N1948</f>
        <v>3991.0383000000002</v>
      </c>
      <c r="P1948" s="74">
        <f>O1948/39</f>
        <v>102.33431538461539</v>
      </c>
      <c r="Q1948" s="39">
        <f>O1948+P1948</f>
        <v>4093.3726153846155</v>
      </c>
      <c r="R1948" s="39">
        <f>C1948*Q1948</f>
        <v>4093.3726153846155</v>
      </c>
    </row>
    <row r="1949" spans="1:18" x14ac:dyDescent="0.25">
      <c r="A1949" s="6"/>
      <c r="B1949" s="44"/>
      <c r="C1949" s="11"/>
      <c r="D1949" s="11"/>
      <c r="E1949" s="31"/>
      <c r="P1949" s="72"/>
      <c r="Q1949" s="2"/>
      <c r="R1949" s="2"/>
    </row>
    <row r="1950" spans="1:18" x14ac:dyDescent="0.25">
      <c r="A1950" s="7" t="s">
        <v>166</v>
      </c>
      <c r="B1950" s="48" t="s">
        <v>607</v>
      </c>
      <c r="C1950" s="11">
        <v>1</v>
      </c>
      <c r="D1950" s="12" t="s">
        <v>12</v>
      </c>
      <c r="E1950" s="33"/>
      <c r="F1950" s="26">
        <f>C1950*E1950</f>
        <v>0</v>
      </c>
      <c r="G1950" s="26">
        <v>5553.57</v>
      </c>
      <c r="H1950" s="26">
        <f>C1950*G1950</f>
        <v>5553.57</v>
      </c>
      <c r="I1950" s="27"/>
      <c r="J1950" s="26">
        <f>C1950*I1950</f>
        <v>0</v>
      </c>
      <c r="K1950" s="28"/>
      <c r="L1950" s="26">
        <f>C1950*K1950</f>
        <v>0</v>
      </c>
      <c r="M1950" s="26">
        <f>E1950+G1950+I1950+K1950</f>
        <v>5553.57</v>
      </c>
      <c r="N1950" s="26">
        <f>M1950*N$2</f>
        <v>610.89269999999999</v>
      </c>
      <c r="O1950" s="26">
        <f>M1950+N1950</f>
        <v>6164.4627</v>
      </c>
      <c r="P1950" s="74">
        <f>O1950/39</f>
        <v>158.06314615384616</v>
      </c>
      <c r="Q1950" s="39">
        <f>O1950+P1950</f>
        <v>6322.525846153846</v>
      </c>
      <c r="R1950" s="39">
        <f>C1950*Q1950</f>
        <v>6322.525846153846</v>
      </c>
    </row>
    <row r="1951" spans="1:18" x14ac:dyDescent="0.25">
      <c r="A1951" s="6"/>
      <c r="B1951" s="44"/>
      <c r="C1951" s="11"/>
      <c r="D1951" s="11"/>
      <c r="E1951" s="31"/>
      <c r="P1951" s="72"/>
      <c r="Q1951" s="2"/>
      <c r="R1951" s="2"/>
    </row>
    <row r="1952" spans="1:18" x14ac:dyDescent="0.25">
      <c r="A1952" s="7" t="s">
        <v>271</v>
      </c>
      <c r="B1952" s="48" t="s">
        <v>608</v>
      </c>
      <c r="C1952" s="11">
        <v>1</v>
      </c>
      <c r="D1952" s="12" t="s">
        <v>12</v>
      </c>
      <c r="E1952" s="33"/>
      <c r="F1952" s="26">
        <f>C1952*E1952</f>
        <v>0</v>
      </c>
      <c r="G1952" s="26">
        <v>3595.53</v>
      </c>
      <c r="H1952" s="26">
        <f>C1952*G1952</f>
        <v>3595.53</v>
      </c>
      <c r="I1952" s="27"/>
      <c r="J1952" s="26">
        <f>C1952*I1952</f>
        <v>0</v>
      </c>
      <c r="K1952" s="28"/>
      <c r="L1952" s="26">
        <f>C1952*K1952</f>
        <v>0</v>
      </c>
      <c r="M1952" s="26">
        <f>E1952+G1952+I1952+K1952</f>
        <v>3595.53</v>
      </c>
      <c r="N1952" s="26">
        <f>M1952*N$2</f>
        <v>395.50830000000002</v>
      </c>
      <c r="O1952" s="26">
        <f>M1952+N1952</f>
        <v>3991.0383000000002</v>
      </c>
      <c r="P1952" s="74">
        <f>O1952/39</f>
        <v>102.33431538461539</v>
      </c>
      <c r="Q1952" s="39">
        <f>O1952+P1952</f>
        <v>4093.3726153846155</v>
      </c>
      <c r="R1952" s="39">
        <f>C1952*Q1952</f>
        <v>4093.3726153846155</v>
      </c>
    </row>
    <row r="1953" spans="1:18" x14ac:dyDescent="0.25">
      <c r="A1953" s="6"/>
      <c r="B1953" s="44"/>
      <c r="C1953" s="11"/>
      <c r="D1953" s="11"/>
      <c r="E1953" s="31"/>
      <c r="P1953" s="72"/>
      <c r="Q1953" s="2"/>
      <c r="R1953" s="2"/>
    </row>
    <row r="1954" spans="1:18" x14ac:dyDescent="0.25">
      <c r="A1954" s="7" t="s">
        <v>272</v>
      </c>
      <c r="B1954" s="48" t="s">
        <v>609</v>
      </c>
      <c r="C1954" s="11">
        <v>1</v>
      </c>
      <c r="D1954" s="12" t="s">
        <v>12</v>
      </c>
      <c r="E1954" s="33"/>
      <c r="F1954" s="26">
        <f>C1954*E1954</f>
        <v>0</v>
      </c>
      <c r="G1954" s="26">
        <v>4197.57</v>
      </c>
      <c r="H1954" s="26">
        <f>C1954*G1954</f>
        <v>4197.57</v>
      </c>
      <c r="I1954" s="27"/>
      <c r="J1954" s="26">
        <f>C1954*I1954</f>
        <v>0</v>
      </c>
      <c r="K1954" s="28"/>
      <c r="L1954" s="26">
        <f>C1954*K1954</f>
        <v>0</v>
      </c>
      <c r="M1954" s="26">
        <f>E1954+G1954+I1954+K1954</f>
        <v>4197.57</v>
      </c>
      <c r="N1954" s="26">
        <f>M1954*N$2</f>
        <v>461.73269999999997</v>
      </c>
      <c r="O1954" s="26">
        <f>M1954+N1954</f>
        <v>4659.3026999999993</v>
      </c>
      <c r="P1954" s="74">
        <f>O1954/39</f>
        <v>119.46929999999998</v>
      </c>
      <c r="Q1954" s="39">
        <f>O1954+P1954</f>
        <v>4778.771999999999</v>
      </c>
      <c r="R1954" s="39">
        <f>C1954*Q1954</f>
        <v>4778.771999999999</v>
      </c>
    </row>
    <row r="1955" spans="1:18" x14ac:dyDescent="0.25">
      <c r="A1955" s="6"/>
      <c r="B1955" s="44"/>
      <c r="C1955" s="11"/>
      <c r="D1955" s="11"/>
      <c r="E1955" s="31"/>
      <c r="P1955" s="72"/>
      <c r="Q1955" s="2"/>
      <c r="R1955" s="2"/>
    </row>
    <row r="1956" spans="1:18" x14ac:dyDescent="0.25">
      <c r="A1956" s="7" t="s">
        <v>273</v>
      </c>
      <c r="B1956" s="48" t="s">
        <v>610</v>
      </c>
      <c r="C1956" s="11">
        <v>4</v>
      </c>
      <c r="D1956" s="12" t="s">
        <v>12</v>
      </c>
      <c r="E1956" s="33"/>
      <c r="F1956" s="26">
        <f>C1956*E1956</f>
        <v>0</v>
      </c>
      <c r="G1956" s="26">
        <v>4351.95</v>
      </c>
      <c r="H1956" s="26">
        <f>C1956*G1956</f>
        <v>17407.8</v>
      </c>
      <c r="I1956" s="27"/>
      <c r="J1956" s="26">
        <f>C1956*I1956</f>
        <v>0</v>
      </c>
      <c r="K1956" s="28"/>
      <c r="L1956" s="26">
        <f>C1956*K1956</f>
        <v>0</v>
      </c>
      <c r="M1956" s="26">
        <f>E1956+G1956+I1956+K1956</f>
        <v>4351.95</v>
      </c>
      <c r="N1956" s="26">
        <f>M1956*N$2</f>
        <v>478.71449999999999</v>
      </c>
      <c r="O1956" s="26">
        <f>M1956+N1956</f>
        <v>4830.6644999999999</v>
      </c>
      <c r="P1956" s="74">
        <f>O1956/39</f>
        <v>123.8631923076923</v>
      </c>
      <c r="Q1956" s="39">
        <f>O1956+P1956</f>
        <v>4954.5276923076917</v>
      </c>
      <c r="R1956" s="39">
        <f>C1956*Q1956</f>
        <v>19818.110769230767</v>
      </c>
    </row>
    <row r="1957" spans="1:18" x14ac:dyDescent="0.25">
      <c r="A1957" s="6"/>
      <c r="B1957" s="44"/>
      <c r="C1957" s="11"/>
      <c r="D1957" s="11"/>
      <c r="E1957" s="31"/>
      <c r="P1957" s="72"/>
      <c r="Q1957" s="2"/>
      <c r="R1957" s="2"/>
    </row>
    <row r="1958" spans="1:18" ht="30" x14ac:dyDescent="0.25">
      <c r="A1958" s="6"/>
      <c r="B1958" s="45" t="s">
        <v>611</v>
      </c>
      <c r="C1958" s="11"/>
      <c r="D1958" s="11"/>
      <c r="E1958" s="31"/>
      <c r="P1958" s="72"/>
      <c r="Q1958" s="2"/>
      <c r="R1958" s="2"/>
    </row>
    <row r="1959" spans="1:18" x14ac:dyDescent="0.25">
      <c r="A1959" s="6"/>
      <c r="B1959" s="45"/>
      <c r="C1959" s="11"/>
      <c r="D1959" s="11"/>
      <c r="E1959" s="31"/>
      <c r="P1959" s="72"/>
      <c r="Q1959" s="2"/>
      <c r="R1959" s="2"/>
    </row>
    <row r="1960" spans="1:18" ht="30" x14ac:dyDescent="0.25">
      <c r="A1960" s="6"/>
      <c r="B1960" s="45" t="s">
        <v>612</v>
      </c>
      <c r="C1960" s="11"/>
      <c r="D1960" s="11"/>
      <c r="E1960" s="31"/>
      <c r="P1960" s="72"/>
      <c r="Q1960" s="2"/>
      <c r="R1960" s="2"/>
    </row>
    <row r="1961" spans="1:18" x14ac:dyDescent="0.25">
      <c r="A1961" s="6"/>
      <c r="B1961" s="44"/>
      <c r="C1961" s="11"/>
      <c r="D1961" s="11"/>
      <c r="E1961" s="31"/>
      <c r="P1961" s="72"/>
      <c r="Q1961" s="2"/>
      <c r="R1961" s="2"/>
    </row>
    <row r="1962" spans="1:18" x14ac:dyDescent="0.25">
      <c r="A1962" s="7" t="s">
        <v>377</v>
      </c>
      <c r="B1962" s="48" t="s">
        <v>613</v>
      </c>
      <c r="C1962" s="11">
        <v>1</v>
      </c>
      <c r="D1962" s="12" t="s">
        <v>12</v>
      </c>
      <c r="E1962" s="33"/>
      <c r="F1962" s="26">
        <f>C1962*E1962</f>
        <v>0</v>
      </c>
      <c r="G1962" s="26">
        <v>1821.01</v>
      </c>
      <c r="H1962" s="26">
        <f>C1962*G1962</f>
        <v>1821.01</v>
      </c>
      <c r="I1962" s="27"/>
      <c r="J1962" s="26">
        <f>C1962*I1962</f>
        <v>0</v>
      </c>
      <c r="K1962" s="28"/>
      <c r="L1962" s="26">
        <f>C1962*K1962</f>
        <v>0</v>
      </c>
      <c r="M1962" s="26">
        <f>E1962+G1962+I1962+K1962</f>
        <v>1821.01</v>
      </c>
      <c r="N1962" s="26">
        <f>M1962*N$2</f>
        <v>200.31110000000001</v>
      </c>
      <c r="O1962" s="26">
        <f>M1962+N1962</f>
        <v>2021.3211000000001</v>
      </c>
      <c r="P1962" s="74">
        <f>O1962/39</f>
        <v>51.828746153846154</v>
      </c>
      <c r="Q1962" s="39">
        <f>O1962+P1962</f>
        <v>2073.1498461538463</v>
      </c>
      <c r="R1962" s="39">
        <f>C1962*Q1962</f>
        <v>2073.1498461538463</v>
      </c>
    </row>
    <row r="1963" spans="1:18" x14ac:dyDescent="0.25">
      <c r="A1963" s="6"/>
      <c r="B1963" s="44"/>
      <c r="C1963" s="11"/>
      <c r="D1963" s="11"/>
      <c r="E1963" s="31"/>
      <c r="P1963" s="72"/>
      <c r="Q1963" s="2"/>
      <c r="R1963" s="2"/>
    </row>
    <row r="1964" spans="1:18" x14ac:dyDescent="0.25">
      <c r="A1964" s="8" t="s">
        <v>379</v>
      </c>
      <c r="B1964" s="49" t="s">
        <v>614</v>
      </c>
      <c r="C1964" s="13">
        <v>3</v>
      </c>
      <c r="D1964" s="14" t="s">
        <v>12</v>
      </c>
      <c r="E1964" s="33"/>
      <c r="F1964" s="26">
        <f>C1964*E1964</f>
        <v>0</v>
      </c>
      <c r="G1964" s="26">
        <v>2668.09</v>
      </c>
      <c r="H1964" s="26">
        <f>C1964*G1964</f>
        <v>8004.27</v>
      </c>
      <c r="I1964" s="27"/>
      <c r="J1964" s="26">
        <f>C1964*I1964</f>
        <v>0</v>
      </c>
      <c r="K1964" s="28"/>
      <c r="L1964" s="26">
        <f>C1964*K1964</f>
        <v>0</v>
      </c>
      <c r="M1964" s="26">
        <f>E1964+G1964+I1964+K1964</f>
        <v>2668.09</v>
      </c>
      <c r="N1964" s="26">
        <f>M1964*N$2</f>
        <v>293.48990000000003</v>
      </c>
      <c r="O1964" s="26">
        <f>M1964+N1964</f>
        <v>2961.5799000000002</v>
      </c>
      <c r="P1964" s="74">
        <f>O1964/39</f>
        <v>75.937946153846156</v>
      </c>
      <c r="Q1964" s="39">
        <f>O1964+P1964</f>
        <v>3037.5178461538462</v>
      </c>
      <c r="R1964" s="39">
        <f>C1964*Q1964</f>
        <v>9112.5535384615396</v>
      </c>
    </row>
    <row r="1965" spans="1:18" x14ac:dyDescent="0.25">
      <c r="A1965" s="6"/>
      <c r="B1965" s="44"/>
      <c r="C1965" s="11"/>
      <c r="D1965" s="11"/>
      <c r="E1965" s="31"/>
      <c r="P1965" s="72"/>
      <c r="Q1965" s="2"/>
      <c r="R1965" s="2"/>
    </row>
    <row r="1966" spans="1:18" x14ac:dyDescent="0.25">
      <c r="A1966" s="6"/>
      <c r="B1966" s="46" t="s">
        <v>615</v>
      </c>
      <c r="C1966" s="11"/>
      <c r="D1966" s="11"/>
      <c r="E1966" s="31"/>
      <c r="P1966" s="72"/>
      <c r="Q1966" s="2"/>
      <c r="R1966" s="4"/>
    </row>
    <row r="1967" spans="1:18" x14ac:dyDescent="0.25">
      <c r="A1967" s="9"/>
      <c r="B1967" s="47"/>
      <c r="C1967" s="13"/>
      <c r="D1967" s="13"/>
      <c r="E1967" s="31"/>
      <c r="P1967" s="72"/>
      <c r="Q1967" s="2"/>
      <c r="R1967" s="2"/>
    </row>
    <row r="1968" spans="1:18" x14ac:dyDescent="0.25">
      <c r="A1968" s="6"/>
      <c r="B1968" s="44"/>
      <c r="C1968" s="11"/>
      <c r="D1968" s="11"/>
      <c r="E1968" s="31"/>
      <c r="P1968" s="72"/>
      <c r="Q1968" s="2"/>
      <c r="R1968" s="2"/>
    </row>
    <row r="1969" spans="1:18" ht="30" x14ac:dyDescent="0.25">
      <c r="A1969" s="6"/>
      <c r="B1969" s="45" t="s">
        <v>616</v>
      </c>
      <c r="C1969" s="11"/>
      <c r="D1969" s="11"/>
      <c r="E1969" s="31"/>
      <c r="P1969" s="72"/>
      <c r="Q1969" s="2"/>
      <c r="R1969" s="2"/>
    </row>
    <row r="1970" spans="1:18" x14ac:dyDescent="0.25">
      <c r="A1970" s="6"/>
      <c r="B1970" s="45"/>
      <c r="C1970" s="11"/>
      <c r="D1970" s="11"/>
      <c r="E1970" s="31"/>
      <c r="P1970" s="72"/>
      <c r="Q1970" s="2"/>
      <c r="R1970" s="2"/>
    </row>
    <row r="1971" spans="1:18" ht="30" x14ac:dyDescent="0.25">
      <c r="A1971" s="6"/>
      <c r="B1971" s="45" t="s">
        <v>617</v>
      </c>
      <c r="C1971" s="11"/>
      <c r="D1971" s="11"/>
      <c r="E1971" s="31"/>
      <c r="P1971" s="72"/>
      <c r="Q1971" s="2"/>
      <c r="R1971" s="2"/>
    </row>
    <row r="1972" spans="1:18" x14ac:dyDescent="0.25">
      <c r="A1972" s="6"/>
      <c r="B1972" s="44"/>
      <c r="C1972" s="11"/>
      <c r="D1972" s="11"/>
      <c r="E1972" s="31"/>
      <c r="P1972" s="72"/>
      <c r="Q1972" s="2"/>
      <c r="R1972" s="2"/>
    </row>
    <row r="1973" spans="1:18" x14ac:dyDescent="0.25">
      <c r="A1973" s="7" t="s">
        <v>9</v>
      </c>
      <c r="B1973" s="48" t="s">
        <v>618</v>
      </c>
      <c r="C1973" s="11">
        <v>1</v>
      </c>
      <c r="D1973" s="12" t="s">
        <v>12</v>
      </c>
      <c r="E1973" s="33"/>
      <c r="F1973" s="26">
        <f>C1973*E1973</f>
        <v>0</v>
      </c>
      <c r="G1973" s="26">
        <v>1374.69</v>
      </c>
      <c r="H1973" s="26">
        <f>C1973*G1973</f>
        <v>1374.69</v>
      </c>
      <c r="I1973" s="27"/>
      <c r="J1973" s="26">
        <f>C1973*I1973</f>
        <v>0</v>
      </c>
      <c r="K1973" s="28"/>
      <c r="L1973" s="26">
        <f>C1973*K1973</f>
        <v>0</v>
      </c>
      <c r="M1973" s="26">
        <f>E1973+G1973+I1973+K1973</f>
        <v>1374.69</v>
      </c>
      <c r="N1973" s="26">
        <f>M1973*N$2</f>
        <v>151.2159</v>
      </c>
      <c r="O1973" s="26">
        <f>M1973+N1973</f>
        <v>1525.9059</v>
      </c>
      <c r="P1973" s="74">
        <f>O1973/39</f>
        <v>39.125792307692308</v>
      </c>
      <c r="Q1973" s="39">
        <f>O1973+P1973</f>
        <v>1565.0316923076923</v>
      </c>
      <c r="R1973" s="39">
        <f>C1973*Q1973</f>
        <v>1565.0316923076923</v>
      </c>
    </row>
    <row r="1974" spans="1:18" x14ac:dyDescent="0.25">
      <c r="A1974" s="6"/>
      <c r="B1974" s="44"/>
      <c r="C1974" s="11"/>
      <c r="D1974" s="11"/>
      <c r="E1974" s="31"/>
      <c r="P1974" s="72"/>
      <c r="Q1974" s="2"/>
      <c r="R1974" s="2"/>
    </row>
    <row r="1975" spans="1:18" x14ac:dyDescent="0.25">
      <c r="A1975" s="7" t="s">
        <v>19</v>
      </c>
      <c r="B1975" s="48" t="s">
        <v>619</v>
      </c>
      <c r="C1975" s="11">
        <v>1</v>
      </c>
      <c r="D1975" s="12" t="s">
        <v>12</v>
      </c>
      <c r="E1975" s="33"/>
      <c r="F1975" s="26">
        <f>C1975*E1975</f>
        <v>0</v>
      </c>
      <c r="G1975" s="26">
        <v>1547.75</v>
      </c>
      <c r="H1975" s="26">
        <f>C1975*G1975</f>
        <v>1547.75</v>
      </c>
      <c r="I1975" s="27"/>
      <c r="J1975" s="26">
        <f>C1975*I1975</f>
        <v>0</v>
      </c>
      <c r="K1975" s="28"/>
      <c r="L1975" s="26">
        <f>C1975*K1975</f>
        <v>0</v>
      </c>
      <c r="M1975" s="26">
        <f>E1975+G1975+I1975+K1975</f>
        <v>1547.75</v>
      </c>
      <c r="N1975" s="26">
        <f>M1975*N$2</f>
        <v>170.2525</v>
      </c>
      <c r="O1975" s="26">
        <f>M1975+N1975</f>
        <v>1718.0025000000001</v>
      </c>
      <c r="P1975" s="74">
        <f>O1975/39</f>
        <v>44.051346153846154</v>
      </c>
      <c r="Q1975" s="39">
        <f>O1975+P1975</f>
        <v>1762.0538461538463</v>
      </c>
      <c r="R1975" s="39">
        <f>C1975*Q1975</f>
        <v>1762.0538461538463</v>
      </c>
    </row>
    <row r="1976" spans="1:18" x14ac:dyDescent="0.25">
      <c r="A1976" s="6"/>
      <c r="B1976" s="44"/>
      <c r="C1976" s="11"/>
      <c r="D1976" s="11"/>
      <c r="E1976" s="31"/>
      <c r="P1976" s="72"/>
      <c r="Q1976" s="2"/>
      <c r="R1976" s="2"/>
    </row>
    <row r="1977" spans="1:18" x14ac:dyDescent="0.25">
      <c r="A1977" s="7" t="s">
        <v>11</v>
      </c>
      <c r="B1977" s="48" t="s">
        <v>620</v>
      </c>
      <c r="C1977" s="11">
        <v>1</v>
      </c>
      <c r="D1977" s="12" t="s">
        <v>12</v>
      </c>
      <c r="E1977" s="33"/>
      <c r="F1977" s="26">
        <f>C1977*E1977</f>
        <v>0</v>
      </c>
      <c r="G1977" s="26">
        <v>1602.4</v>
      </c>
      <c r="H1977" s="26">
        <f>C1977*G1977</f>
        <v>1602.4</v>
      </c>
      <c r="I1977" s="27"/>
      <c r="J1977" s="26">
        <f>C1977*I1977</f>
        <v>0</v>
      </c>
      <c r="K1977" s="28"/>
      <c r="L1977" s="26">
        <f>C1977*K1977</f>
        <v>0</v>
      </c>
      <c r="M1977" s="26">
        <f>E1977+G1977+I1977+K1977</f>
        <v>1602.4</v>
      </c>
      <c r="N1977" s="26">
        <f>M1977*N$2</f>
        <v>176.26400000000001</v>
      </c>
      <c r="O1977" s="26">
        <f>M1977+N1977</f>
        <v>1778.6640000000002</v>
      </c>
      <c r="P1977" s="74">
        <f>O1977/39</f>
        <v>45.606769230769238</v>
      </c>
      <c r="Q1977" s="39">
        <f>O1977+P1977</f>
        <v>1824.2707692307695</v>
      </c>
      <c r="R1977" s="39">
        <f>C1977*Q1977</f>
        <v>1824.2707692307695</v>
      </c>
    </row>
    <row r="1978" spans="1:18" x14ac:dyDescent="0.25">
      <c r="A1978" s="6"/>
      <c r="B1978" s="44"/>
      <c r="C1978" s="11"/>
      <c r="D1978" s="11"/>
      <c r="E1978" s="31"/>
      <c r="P1978" s="72"/>
      <c r="Q1978" s="2"/>
      <c r="R1978" s="2"/>
    </row>
    <row r="1979" spans="1:18" x14ac:dyDescent="0.25">
      <c r="A1979" s="7" t="s">
        <v>13</v>
      </c>
      <c r="B1979" s="48" t="s">
        <v>621</v>
      </c>
      <c r="C1979" s="11">
        <v>1</v>
      </c>
      <c r="D1979" s="12" t="s">
        <v>12</v>
      </c>
      <c r="E1979" s="33"/>
      <c r="F1979" s="26">
        <f>C1979*E1979</f>
        <v>0</v>
      </c>
      <c r="G1979" s="26">
        <v>2640.77</v>
      </c>
      <c r="H1979" s="26">
        <f>C1979*G1979</f>
        <v>2640.77</v>
      </c>
      <c r="I1979" s="27"/>
      <c r="J1979" s="26">
        <f>C1979*I1979</f>
        <v>0</v>
      </c>
      <c r="K1979" s="28"/>
      <c r="L1979" s="26">
        <f>C1979*K1979</f>
        <v>0</v>
      </c>
      <c r="M1979" s="26">
        <f>E1979+G1979+I1979+K1979</f>
        <v>2640.77</v>
      </c>
      <c r="N1979" s="26">
        <f>M1979*N$2</f>
        <v>290.48469999999998</v>
      </c>
      <c r="O1979" s="26">
        <f>M1979+N1979</f>
        <v>2931.2547</v>
      </c>
      <c r="P1979" s="74">
        <f>O1979/39</f>
        <v>75.160376923076925</v>
      </c>
      <c r="Q1979" s="39">
        <f>O1979+P1979</f>
        <v>3006.4150769230769</v>
      </c>
      <c r="R1979" s="39">
        <f>C1979*Q1979</f>
        <v>3006.4150769230769</v>
      </c>
    </row>
    <row r="1980" spans="1:18" x14ac:dyDescent="0.25">
      <c r="A1980" s="6"/>
      <c r="B1980" s="44"/>
      <c r="C1980" s="11"/>
      <c r="D1980" s="11"/>
      <c r="E1980" s="31"/>
      <c r="P1980" s="72"/>
      <c r="Q1980" s="2"/>
      <c r="R1980" s="2"/>
    </row>
    <row r="1981" spans="1:18" x14ac:dyDescent="0.25">
      <c r="A1981" s="7" t="s">
        <v>14</v>
      </c>
      <c r="B1981" s="48" t="s">
        <v>568</v>
      </c>
      <c r="C1981" s="11">
        <v>3</v>
      </c>
      <c r="D1981" s="12" t="s">
        <v>12</v>
      </c>
      <c r="E1981" s="33"/>
      <c r="F1981" s="26">
        <f>C1981*E1981</f>
        <v>0</v>
      </c>
      <c r="G1981" s="26">
        <v>2731.85</v>
      </c>
      <c r="H1981" s="26">
        <f>C1981*G1981</f>
        <v>8195.5499999999993</v>
      </c>
      <c r="I1981" s="27"/>
      <c r="J1981" s="26">
        <f>C1981*I1981</f>
        <v>0</v>
      </c>
      <c r="K1981" s="28"/>
      <c r="L1981" s="26">
        <f>C1981*K1981</f>
        <v>0</v>
      </c>
      <c r="M1981" s="26">
        <f>E1981+G1981+I1981+K1981</f>
        <v>2731.85</v>
      </c>
      <c r="N1981" s="26">
        <f>M1981*N$2</f>
        <v>300.50349999999997</v>
      </c>
      <c r="O1981" s="26">
        <f>M1981+N1981</f>
        <v>3032.3534999999997</v>
      </c>
      <c r="P1981" s="74">
        <f>O1981/39</f>
        <v>77.752653846153834</v>
      </c>
      <c r="Q1981" s="39">
        <f>O1981+P1981</f>
        <v>3110.1061538461536</v>
      </c>
      <c r="R1981" s="39">
        <f>C1981*Q1981</f>
        <v>9330.3184615384598</v>
      </c>
    </row>
    <row r="1982" spans="1:18" x14ac:dyDescent="0.25">
      <c r="A1982" s="6"/>
      <c r="B1982" s="44"/>
      <c r="C1982" s="11"/>
      <c r="D1982" s="11"/>
      <c r="E1982" s="31"/>
      <c r="P1982" s="72"/>
      <c r="Q1982" s="2"/>
      <c r="R1982" s="2"/>
    </row>
    <row r="1983" spans="1:18" x14ac:dyDescent="0.25">
      <c r="A1983" s="7" t="s">
        <v>15</v>
      </c>
      <c r="B1983" s="48" t="s">
        <v>622</v>
      </c>
      <c r="C1983" s="11">
        <v>1</v>
      </c>
      <c r="D1983" s="12" t="s">
        <v>12</v>
      </c>
      <c r="E1983" s="33"/>
      <c r="F1983" s="26">
        <f>C1983*E1983</f>
        <v>0</v>
      </c>
      <c r="G1983" s="26">
        <v>2914.02</v>
      </c>
      <c r="H1983" s="26">
        <f>C1983*G1983</f>
        <v>2914.02</v>
      </c>
      <c r="I1983" s="27"/>
      <c r="J1983" s="26">
        <f>C1983*I1983</f>
        <v>0</v>
      </c>
      <c r="K1983" s="28"/>
      <c r="L1983" s="26">
        <f>C1983*K1983</f>
        <v>0</v>
      </c>
      <c r="M1983" s="26">
        <f>E1983+G1983+I1983+K1983</f>
        <v>2914.02</v>
      </c>
      <c r="N1983" s="26">
        <f>M1983*N$2</f>
        <v>320.54219999999998</v>
      </c>
      <c r="O1983" s="26">
        <f>M1983+N1983</f>
        <v>3234.5621999999998</v>
      </c>
      <c r="P1983" s="74">
        <f>O1983/39</f>
        <v>82.93749230769231</v>
      </c>
      <c r="Q1983" s="39">
        <f>O1983+P1983</f>
        <v>3317.4996923076924</v>
      </c>
      <c r="R1983" s="39">
        <f>C1983*Q1983</f>
        <v>3317.4996923076924</v>
      </c>
    </row>
    <row r="1984" spans="1:18" x14ac:dyDescent="0.25">
      <c r="A1984" s="6"/>
      <c r="B1984" s="44"/>
      <c r="C1984" s="11"/>
      <c r="D1984" s="11"/>
      <c r="E1984" s="31"/>
      <c r="P1984" s="72"/>
      <c r="Q1984" s="2"/>
      <c r="R1984" s="2"/>
    </row>
    <row r="1985" spans="1:18" x14ac:dyDescent="0.25">
      <c r="A1985" s="7" t="s">
        <v>16</v>
      </c>
      <c r="B1985" s="48" t="s">
        <v>623</v>
      </c>
      <c r="C1985" s="11">
        <v>1</v>
      </c>
      <c r="D1985" s="12" t="s">
        <v>12</v>
      </c>
      <c r="E1985" s="33"/>
      <c r="F1985" s="26">
        <f>C1985*E1985</f>
        <v>0</v>
      </c>
      <c r="G1985" s="26">
        <v>2932.24</v>
      </c>
      <c r="H1985" s="26">
        <f>C1985*G1985</f>
        <v>2932.24</v>
      </c>
      <c r="I1985" s="27"/>
      <c r="J1985" s="26">
        <f>C1985*I1985</f>
        <v>0</v>
      </c>
      <c r="K1985" s="28"/>
      <c r="L1985" s="26">
        <f>C1985*K1985</f>
        <v>0</v>
      </c>
      <c r="M1985" s="26">
        <f>E1985+G1985+I1985+K1985</f>
        <v>2932.24</v>
      </c>
      <c r="N1985" s="26">
        <f>M1985*N$2</f>
        <v>322.54640000000001</v>
      </c>
      <c r="O1985" s="26">
        <f>M1985+N1985</f>
        <v>3254.7864</v>
      </c>
      <c r="P1985" s="74">
        <f>O1985/39</f>
        <v>83.45606153846154</v>
      </c>
      <c r="Q1985" s="39">
        <f>O1985+P1985</f>
        <v>3338.2424615384616</v>
      </c>
      <c r="R1985" s="39">
        <f>C1985*Q1985</f>
        <v>3338.2424615384616</v>
      </c>
    </row>
    <row r="1986" spans="1:18" x14ac:dyDescent="0.25">
      <c r="A1986" s="6"/>
      <c r="B1986" s="44"/>
      <c r="C1986" s="11"/>
      <c r="D1986" s="11"/>
      <c r="E1986" s="31"/>
      <c r="P1986" s="72"/>
      <c r="Q1986" s="2"/>
      <c r="R1986" s="2"/>
    </row>
    <row r="1987" spans="1:18" ht="30" x14ac:dyDescent="0.25">
      <c r="A1987" s="6"/>
      <c r="B1987" s="45" t="s">
        <v>624</v>
      </c>
      <c r="C1987" s="11"/>
      <c r="D1987" s="11"/>
      <c r="E1987" s="31"/>
      <c r="P1987" s="72"/>
      <c r="Q1987" s="2"/>
      <c r="R1987" s="2"/>
    </row>
    <row r="1988" spans="1:18" x14ac:dyDescent="0.25">
      <c r="A1988" s="6"/>
      <c r="B1988" s="45"/>
      <c r="C1988" s="11"/>
      <c r="D1988" s="11"/>
      <c r="E1988" s="31"/>
      <c r="P1988" s="72"/>
      <c r="Q1988" s="2"/>
      <c r="R1988" s="2"/>
    </row>
    <row r="1989" spans="1:18" ht="30" x14ac:dyDescent="0.25">
      <c r="A1989" s="6"/>
      <c r="B1989" s="45" t="s">
        <v>625</v>
      </c>
      <c r="C1989" s="11"/>
      <c r="D1989" s="11"/>
      <c r="E1989" s="31"/>
      <c r="P1989" s="72"/>
      <c r="Q1989" s="2"/>
      <c r="R1989" s="2"/>
    </row>
    <row r="1990" spans="1:18" x14ac:dyDescent="0.25">
      <c r="A1990" s="6"/>
      <c r="B1990" s="44"/>
      <c r="C1990" s="11"/>
      <c r="D1990" s="11"/>
      <c r="E1990" s="31"/>
      <c r="P1990" s="72"/>
      <c r="Q1990" s="2"/>
      <c r="R1990" s="2"/>
    </row>
    <row r="1991" spans="1:18" x14ac:dyDescent="0.25">
      <c r="A1991" s="7" t="s">
        <v>17</v>
      </c>
      <c r="B1991" s="48" t="s">
        <v>626</v>
      </c>
      <c r="C1991" s="11">
        <v>1</v>
      </c>
      <c r="D1991" s="12" t="s">
        <v>12</v>
      </c>
      <c r="E1991" s="33"/>
      <c r="F1991" s="26">
        <f>C1991*E1991</f>
        <v>0</v>
      </c>
      <c r="G1991" s="26">
        <v>2363.61</v>
      </c>
      <c r="H1991" s="26">
        <f>C1991*G1991</f>
        <v>2363.61</v>
      </c>
      <c r="I1991" s="27"/>
      <c r="J1991" s="26">
        <f>C1991*I1991</f>
        <v>0</v>
      </c>
      <c r="K1991" s="28"/>
      <c r="L1991" s="26">
        <f>C1991*K1991</f>
        <v>0</v>
      </c>
      <c r="M1991" s="26">
        <f>E1991+G1991+I1991+K1991</f>
        <v>2363.61</v>
      </c>
      <c r="N1991" s="26">
        <f>M1991*N$2</f>
        <v>259.99709999999999</v>
      </c>
      <c r="O1991" s="26">
        <f>M1991+N1991</f>
        <v>2623.6071000000002</v>
      </c>
      <c r="P1991" s="74">
        <f>O1991/39</f>
        <v>67.271976923076934</v>
      </c>
      <c r="Q1991" s="39">
        <f>O1991+P1991</f>
        <v>2690.8790769230773</v>
      </c>
      <c r="R1991" s="39">
        <f>C1991*Q1991</f>
        <v>2690.8790769230773</v>
      </c>
    </row>
    <row r="1992" spans="1:18" x14ac:dyDescent="0.25">
      <c r="A1992" s="6"/>
      <c r="B1992" s="44"/>
      <c r="C1992" s="11"/>
      <c r="D1992" s="11"/>
      <c r="E1992" s="31"/>
      <c r="P1992" s="72"/>
      <c r="Q1992" s="2"/>
      <c r="R1992" s="2"/>
    </row>
    <row r="1993" spans="1:18" x14ac:dyDescent="0.25">
      <c r="A1993" s="7" t="s">
        <v>18</v>
      </c>
      <c r="B1993" s="48" t="s">
        <v>627</v>
      </c>
      <c r="C1993" s="11">
        <v>1</v>
      </c>
      <c r="D1993" s="12" t="s">
        <v>12</v>
      </c>
      <c r="E1993" s="33"/>
      <c r="F1993" s="26">
        <f>C1993*E1993</f>
        <v>0</v>
      </c>
      <c r="G1993" s="26">
        <v>2873.75</v>
      </c>
      <c r="H1993" s="26">
        <f>C1993*G1993</f>
        <v>2873.75</v>
      </c>
      <c r="I1993" s="27"/>
      <c r="J1993" s="26">
        <f>C1993*I1993</f>
        <v>0</v>
      </c>
      <c r="K1993" s="28"/>
      <c r="L1993" s="26">
        <f>C1993*K1993</f>
        <v>0</v>
      </c>
      <c r="M1993" s="26">
        <f>E1993+G1993+I1993+K1993</f>
        <v>2873.75</v>
      </c>
      <c r="N1993" s="26">
        <f>M1993*N$2</f>
        <v>316.11250000000001</v>
      </c>
      <c r="O1993" s="26">
        <f>M1993+N1993</f>
        <v>3189.8625000000002</v>
      </c>
      <c r="P1993" s="74">
        <f>O1993/39</f>
        <v>81.791346153846163</v>
      </c>
      <c r="Q1993" s="39">
        <f>O1993+P1993</f>
        <v>3271.6538461538462</v>
      </c>
      <c r="R1993" s="39">
        <f>C1993*Q1993</f>
        <v>3271.6538461538462</v>
      </c>
    </row>
    <row r="1994" spans="1:18" x14ac:dyDescent="0.25">
      <c r="A1994" s="6"/>
      <c r="B1994" s="44"/>
      <c r="C1994" s="11"/>
      <c r="D1994" s="11"/>
      <c r="E1994" s="31"/>
      <c r="P1994" s="72"/>
      <c r="Q1994" s="2"/>
      <c r="R1994" s="2"/>
    </row>
    <row r="1995" spans="1:18" x14ac:dyDescent="0.25">
      <c r="A1995" s="7" t="s">
        <v>38</v>
      </c>
      <c r="B1995" s="48" t="s">
        <v>628</v>
      </c>
      <c r="C1995" s="11">
        <v>1</v>
      </c>
      <c r="D1995" s="12" t="s">
        <v>12</v>
      </c>
      <c r="E1995" s="33"/>
      <c r="F1995" s="26">
        <f>C1995*E1995</f>
        <v>0</v>
      </c>
      <c r="G1995" s="26">
        <v>3081.23</v>
      </c>
      <c r="H1995" s="26">
        <f>C1995*G1995</f>
        <v>3081.23</v>
      </c>
      <c r="I1995" s="27"/>
      <c r="J1995" s="26">
        <f>C1995*I1995</f>
        <v>0</v>
      </c>
      <c r="K1995" s="28"/>
      <c r="L1995" s="26">
        <f>C1995*K1995</f>
        <v>0</v>
      </c>
      <c r="M1995" s="26">
        <f>E1995+G1995+I1995+K1995</f>
        <v>3081.23</v>
      </c>
      <c r="N1995" s="26">
        <f>M1995*N$2</f>
        <v>338.93529999999998</v>
      </c>
      <c r="O1995" s="26">
        <f>M1995+N1995</f>
        <v>3420.1653000000001</v>
      </c>
      <c r="P1995" s="74">
        <f>O1995/39</f>
        <v>87.696546153846157</v>
      </c>
      <c r="Q1995" s="39">
        <f>O1995+P1995</f>
        <v>3507.8618461538463</v>
      </c>
      <c r="R1995" s="39">
        <f>C1995*Q1995</f>
        <v>3507.8618461538463</v>
      </c>
    </row>
    <row r="1996" spans="1:18" x14ac:dyDescent="0.25">
      <c r="A1996" s="6"/>
      <c r="B1996" s="44"/>
      <c r="C1996" s="11"/>
      <c r="D1996" s="11"/>
      <c r="E1996" s="31"/>
      <c r="P1996" s="72"/>
      <c r="Q1996" s="2"/>
      <c r="R1996" s="2"/>
    </row>
    <row r="1997" spans="1:18" x14ac:dyDescent="0.25">
      <c r="A1997" s="6"/>
      <c r="B1997" s="45" t="s">
        <v>629</v>
      </c>
      <c r="C1997" s="11"/>
      <c r="D1997" s="11"/>
      <c r="E1997" s="31"/>
      <c r="P1997" s="72"/>
      <c r="Q1997" s="2"/>
      <c r="R1997" s="2"/>
    </row>
    <row r="1998" spans="1:18" x14ac:dyDescent="0.25">
      <c r="A1998" s="6"/>
      <c r="B1998" s="45"/>
      <c r="C1998" s="11"/>
      <c r="D1998" s="11"/>
      <c r="E1998" s="31"/>
      <c r="P1998" s="72"/>
      <c r="Q1998" s="2"/>
      <c r="R1998" s="2"/>
    </row>
    <row r="1999" spans="1:18" x14ac:dyDescent="0.25">
      <c r="A1999" s="6"/>
      <c r="B1999" s="45" t="s">
        <v>630</v>
      </c>
      <c r="C1999" s="11"/>
      <c r="D1999" s="11"/>
      <c r="E1999" s="31"/>
      <c r="P1999" s="72"/>
      <c r="Q1999" s="2"/>
      <c r="R1999" s="2"/>
    </row>
    <row r="2000" spans="1:18" x14ac:dyDescent="0.25">
      <c r="A2000" s="6"/>
      <c r="B2000" s="44"/>
      <c r="C2000" s="11"/>
      <c r="D2000" s="11"/>
      <c r="E2000" s="31"/>
      <c r="P2000" s="72"/>
      <c r="Q2000" s="2"/>
      <c r="R2000" s="2"/>
    </row>
    <row r="2001" spans="1:18" x14ac:dyDescent="0.25">
      <c r="A2001" s="7" t="s">
        <v>39</v>
      </c>
      <c r="B2001" s="48" t="s">
        <v>631</v>
      </c>
      <c r="C2001" s="11">
        <v>1</v>
      </c>
      <c r="D2001" s="12" t="s">
        <v>12</v>
      </c>
      <c r="E2001" s="25">
        <f>K2001/144*5</f>
        <v>30</v>
      </c>
      <c r="F2001" s="26">
        <f>C2001*E2001</f>
        <v>30</v>
      </c>
      <c r="G2001" s="26">
        <v>2383.0700000000002</v>
      </c>
      <c r="H2001" s="26">
        <f>C2001*G2001</f>
        <v>2383.0700000000002</v>
      </c>
      <c r="I2001" s="27"/>
      <c r="J2001" s="26">
        <f>C2001*I2001</f>
        <v>0</v>
      </c>
      <c r="K2001" s="28">
        <v>864</v>
      </c>
      <c r="L2001" s="26">
        <f>C2001*K2001</f>
        <v>864</v>
      </c>
      <c r="M2001" s="26">
        <f>E2001+G2001+I2001+K2001</f>
        <v>3277.07</v>
      </c>
      <c r="N2001" s="26">
        <f>M2001*N$2</f>
        <v>360.47770000000003</v>
      </c>
      <c r="O2001" s="26">
        <f>M2001+N2001</f>
        <v>3637.5477000000001</v>
      </c>
      <c r="P2001" s="74">
        <f>O2001/39</f>
        <v>93.270453846153842</v>
      </c>
      <c r="Q2001" s="39">
        <f>O2001+P2001</f>
        <v>3730.818153846154</v>
      </c>
      <c r="R2001" s="39">
        <f>C2001*Q2001</f>
        <v>3730.818153846154</v>
      </c>
    </row>
    <row r="2002" spans="1:18" x14ac:dyDescent="0.25">
      <c r="A2002" s="6"/>
      <c r="B2002" s="44"/>
      <c r="C2002" s="11"/>
      <c r="D2002" s="11"/>
      <c r="E2002" s="31"/>
      <c r="P2002" s="72"/>
      <c r="Q2002" s="2"/>
      <c r="R2002" s="2"/>
    </row>
    <row r="2003" spans="1:18" x14ac:dyDescent="0.25">
      <c r="A2003" s="6"/>
      <c r="B2003" s="45" t="s">
        <v>632</v>
      </c>
      <c r="C2003" s="11"/>
      <c r="D2003" s="11"/>
      <c r="E2003" s="31"/>
      <c r="P2003" s="72"/>
      <c r="Q2003" s="2"/>
      <c r="R2003" s="2"/>
    </row>
    <row r="2004" spans="1:18" x14ac:dyDescent="0.25">
      <c r="A2004" s="6"/>
      <c r="B2004" s="45"/>
      <c r="C2004" s="11"/>
      <c r="D2004" s="11"/>
      <c r="E2004" s="31"/>
      <c r="P2004" s="72"/>
      <c r="Q2004" s="2"/>
      <c r="R2004" s="2"/>
    </row>
    <row r="2005" spans="1:18" x14ac:dyDescent="0.25">
      <c r="A2005" s="6"/>
      <c r="B2005" s="45" t="s">
        <v>633</v>
      </c>
      <c r="C2005" s="11"/>
      <c r="D2005" s="11"/>
      <c r="E2005" s="31"/>
      <c r="P2005" s="72"/>
      <c r="Q2005" s="2"/>
      <c r="R2005" s="2"/>
    </row>
    <row r="2006" spans="1:18" x14ac:dyDescent="0.25">
      <c r="A2006" s="6"/>
      <c r="B2006" s="44"/>
      <c r="C2006" s="11"/>
      <c r="D2006" s="11"/>
      <c r="E2006" s="31"/>
      <c r="P2006" s="72"/>
      <c r="Q2006" s="2"/>
      <c r="R2006" s="2"/>
    </row>
    <row r="2007" spans="1:18" x14ac:dyDescent="0.25">
      <c r="A2007" s="8" t="s">
        <v>40</v>
      </c>
      <c r="B2007" s="49" t="s">
        <v>634</v>
      </c>
      <c r="C2007" s="13">
        <v>1</v>
      </c>
      <c r="D2007" s="14" t="s">
        <v>12</v>
      </c>
      <c r="E2007" s="25"/>
      <c r="F2007" s="26">
        <f>C2007*E2007</f>
        <v>0</v>
      </c>
      <c r="G2007" s="26"/>
      <c r="H2007" s="26">
        <f>C2007*G2007</f>
        <v>0</v>
      </c>
      <c r="I2007" s="27"/>
      <c r="J2007" s="26">
        <f>C2007*I2007</f>
        <v>0</v>
      </c>
      <c r="K2007" s="28"/>
      <c r="L2007" s="26">
        <f>C2007*K2007</f>
        <v>0</v>
      </c>
      <c r="M2007" s="26">
        <f>E2007+G2007+I2007+K2007</f>
        <v>0</v>
      </c>
      <c r="N2007" s="26">
        <f>M2007*N$2</f>
        <v>0</v>
      </c>
      <c r="O2007" s="26">
        <f>M2007+N2007</f>
        <v>0</v>
      </c>
      <c r="P2007" s="74">
        <f>O2007/39</f>
        <v>0</v>
      </c>
      <c r="Q2007" s="41" t="s">
        <v>828</v>
      </c>
      <c r="R2007" s="39"/>
    </row>
    <row r="2008" spans="1:18" x14ac:dyDescent="0.25">
      <c r="A2008" s="6"/>
      <c r="B2008" s="44"/>
      <c r="C2008" s="11"/>
      <c r="D2008" s="11"/>
      <c r="E2008" s="31"/>
      <c r="P2008" s="72"/>
      <c r="Q2008" s="2"/>
      <c r="R2008" s="2"/>
    </row>
    <row r="2009" spans="1:18" x14ac:dyDescent="0.25">
      <c r="A2009" s="6"/>
      <c r="B2009" s="46" t="s">
        <v>635</v>
      </c>
      <c r="C2009" s="11"/>
      <c r="D2009" s="11"/>
      <c r="E2009" s="31"/>
      <c r="P2009" s="72"/>
      <c r="Q2009" s="2"/>
      <c r="R2009" s="4"/>
    </row>
    <row r="2010" spans="1:18" x14ac:dyDescent="0.25">
      <c r="A2010" s="9"/>
      <c r="B2010" s="47"/>
      <c r="C2010" s="13"/>
      <c r="D2010" s="13"/>
      <c r="E2010" s="31"/>
      <c r="P2010" s="72"/>
      <c r="Q2010" s="2"/>
      <c r="R2010" s="2"/>
    </row>
    <row r="2011" spans="1:18" x14ac:dyDescent="0.25">
      <c r="A2011" s="6"/>
      <c r="B2011" s="44"/>
      <c r="C2011" s="11"/>
      <c r="D2011" s="11"/>
      <c r="E2011" s="31"/>
      <c r="P2011" s="72"/>
      <c r="Q2011" s="2"/>
      <c r="R2011" s="2"/>
    </row>
    <row r="2012" spans="1:18" x14ac:dyDescent="0.25">
      <c r="A2012" s="6"/>
      <c r="B2012" s="45" t="s">
        <v>636</v>
      </c>
      <c r="C2012" s="11"/>
      <c r="D2012" s="11"/>
      <c r="E2012" s="31"/>
      <c r="P2012" s="72"/>
      <c r="Q2012" s="2"/>
      <c r="R2012" s="2"/>
    </row>
    <row r="2013" spans="1:18" x14ac:dyDescent="0.25">
      <c r="A2013" s="6"/>
      <c r="B2013" s="45"/>
      <c r="C2013" s="11"/>
      <c r="D2013" s="11"/>
      <c r="E2013" s="31"/>
      <c r="P2013" s="72"/>
      <c r="Q2013" s="2"/>
      <c r="R2013" s="2"/>
    </row>
    <row r="2014" spans="1:18" ht="30" x14ac:dyDescent="0.25">
      <c r="A2014" s="6"/>
      <c r="B2014" s="45" t="s">
        <v>637</v>
      </c>
      <c r="C2014" s="11"/>
      <c r="D2014" s="11"/>
      <c r="E2014" s="31"/>
      <c r="P2014" s="72"/>
      <c r="Q2014" s="2"/>
      <c r="R2014" s="2"/>
    </row>
    <row r="2015" spans="1:18" x14ac:dyDescent="0.25">
      <c r="A2015" s="6"/>
      <c r="B2015" s="45"/>
      <c r="C2015" s="11"/>
      <c r="D2015" s="11"/>
      <c r="E2015" s="31"/>
      <c r="P2015" s="72"/>
      <c r="Q2015" s="2"/>
      <c r="R2015" s="2"/>
    </row>
    <row r="2016" spans="1:18" x14ac:dyDescent="0.25">
      <c r="A2016" s="6"/>
      <c r="B2016" s="45" t="s">
        <v>638</v>
      </c>
      <c r="C2016" s="11"/>
      <c r="D2016" s="11"/>
      <c r="E2016" s="31"/>
      <c r="P2016" s="72"/>
      <c r="Q2016" s="2"/>
      <c r="R2016" s="2"/>
    </row>
    <row r="2017" spans="1:18" x14ac:dyDescent="0.25">
      <c r="A2017" s="6"/>
      <c r="B2017" s="44"/>
      <c r="C2017" s="11"/>
      <c r="D2017" s="11"/>
      <c r="E2017" s="31"/>
      <c r="P2017" s="72"/>
      <c r="Q2017" s="2"/>
      <c r="R2017" s="2"/>
    </row>
    <row r="2018" spans="1:18" x14ac:dyDescent="0.25">
      <c r="A2018" s="7" t="s">
        <v>9</v>
      </c>
      <c r="B2018" s="48" t="s">
        <v>639</v>
      </c>
      <c r="C2018" s="11">
        <v>1</v>
      </c>
      <c r="D2018" s="12" t="s">
        <v>12</v>
      </c>
      <c r="E2018" s="33"/>
      <c r="F2018" s="26">
        <f>C2018*E2018</f>
        <v>0</v>
      </c>
      <c r="G2018" s="26">
        <v>15641.86</v>
      </c>
      <c r="H2018" s="26">
        <f>C2018*G2018</f>
        <v>15641.86</v>
      </c>
      <c r="I2018" s="27"/>
      <c r="J2018" s="26">
        <f>C2018*I2018</f>
        <v>0</v>
      </c>
      <c r="K2018" s="28"/>
      <c r="L2018" s="26">
        <f>C2018*K2018</f>
        <v>0</v>
      </c>
      <c r="M2018" s="26">
        <f>E2018+G2018+I2018+K2018</f>
        <v>15641.86</v>
      </c>
      <c r="N2018" s="26">
        <f>M2018*N$2</f>
        <v>1720.6046000000001</v>
      </c>
      <c r="O2018" s="26">
        <f>M2018+N2018</f>
        <v>17362.464599999999</v>
      </c>
      <c r="P2018" s="74">
        <f>O2018/39</f>
        <v>445.19139999999999</v>
      </c>
      <c r="Q2018" s="39">
        <f>O2018+P2018</f>
        <v>17807.655999999999</v>
      </c>
      <c r="R2018" s="39">
        <f>C2018*Q2018</f>
        <v>17807.655999999999</v>
      </c>
    </row>
    <row r="2019" spans="1:18" x14ac:dyDescent="0.25">
      <c r="A2019" s="6"/>
      <c r="B2019" s="44"/>
      <c r="C2019" s="11"/>
      <c r="D2019" s="11"/>
      <c r="E2019" s="31"/>
      <c r="P2019" s="72"/>
      <c r="Q2019" s="2"/>
      <c r="R2019" s="2"/>
    </row>
    <row r="2020" spans="1:18" x14ac:dyDescent="0.25">
      <c r="A2020" s="7" t="s">
        <v>19</v>
      </c>
      <c r="B2020" s="48" t="s">
        <v>640</v>
      </c>
      <c r="C2020" s="11">
        <v>1</v>
      </c>
      <c r="D2020" s="12" t="s">
        <v>12</v>
      </c>
      <c r="E2020" s="33"/>
      <c r="F2020" s="26">
        <f>C2020*E2020</f>
        <v>0</v>
      </c>
      <c r="G2020" s="26">
        <v>18548.95</v>
      </c>
      <c r="H2020" s="26">
        <f>C2020*G2020</f>
        <v>18548.95</v>
      </c>
      <c r="I2020" s="27"/>
      <c r="J2020" s="26">
        <f>C2020*I2020</f>
        <v>0</v>
      </c>
      <c r="K2020" s="28"/>
      <c r="L2020" s="26">
        <f>C2020*K2020</f>
        <v>0</v>
      </c>
      <c r="M2020" s="26">
        <f>E2020+G2020+I2020+K2020</f>
        <v>18548.95</v>
      </c>
      <c r="N2020" s="26">
        <f>M2020*N$2</f>
        <v>2040.3845000000001</v>
      </c>
      <c r="O2020" s="26">
        <f>M2020+N2020</f>
        <v>20589.334500000001</v>
      </c>
      <c r="P2020" s="74">
        <f>O2020/39</f>
        <v>527.93165384615384</v>
      </c>
      <c r="Q2020" s="39">
        <f>O2020+P2020</f>
        <v>21117.266153846154</v>
      </c>
      <c r="R2020" s="39">
        <f>C2020*Q2020</f>
        <v>21117.266153846154</v>
      </c>
    </row>
    <row r="2021" spans="1:18" x14ac:dyDescent="0.25">
      <c r="A2021" s="6"/>
      <c r="B2021" s="44"/>
      <c r="C2021" s="11"/>
      <c r="D2021" s="11"/>
      <c r="E2021" s="31"/>
      <c r="P2021" s="72"/>
      <c r="Q2021" s="2"/>
      <c r="R2021" s="2"/>
    </row>
    <row r="2022" spans="1:18" x14ac:dyDescent="0.25">
      <c r="A2022" s="7" t="s">
        <v>11</v>
      </c>
      <c r="B2022" s="48" t="s">
        <v>641</v>
      </c>
      <c r="C2022" s="11">
        <v>1</v>
      </c>
      <c r="D2022" s="12" t="s">
        <v>12</v>
      </c>
      <c r="E2022" s="33"/>
      <c r="F2022" s="26">
        <f>C2022*E2022</f>
        <v>0</v>
      </c>
      <c r="G2022" s="26">
        <v>15534.04</v>
      </c>
      <c r="H2022" s="26">
        <f>C2022*G2022</f>
        <v>15534.04</v>
      </c>
      <c r="I2022" s="27"/>
      <c r="J2022" s="26">
        <f>C2022*I2022</f>
        <v>0</v>
      </c>
      <c r="K2022" s="28"/>
      <c r="L2022" s="26">
        <f>C2022*K2022</f>
        <v>0</v>
      </c>
      <c r="M2022" s="26">
        <f>E2022+G2022+I2022+K2022</f>
        <v>15534.04</v>
      </c>
      <c r="N2022" s="26">
        <f>M2022*N$2</f>
        <v>1708.7444</v>
      </c>
      <c r="O2022" s="26">
        <f>M2022+N2022</f>
        <v>17242.7844</v>
      </c>
      <c r="P2022" s="74">
        <f>O2022/39</f>
        <v>442.12267692307694</v>
      </c>
      <c r="Q2022" s="39">
        <f>O2022+P2022</f>
        <v>17684.907076923078</v>
      </c>
      <c r="R2022" s="39">
        <f>C2022*Q2022</f>
        <v>17684.907076923078</v>
      </c>
    </row>
    <row r="2023" spans="1:18" x14ac:dyDescent="0.25">
      <c r="A2023" s="6"/>
      <c r="B2023" s="44"/>
      <c r="C2023" s="11"/>
      <c r="D2023" s="11"/>
      <c r="E2023" s="31"/>
      <c r="P2023" s="72"/>
      <c r="Q2023" s="2"/>
      <c r="R2023" s="2"/>
    </row>
    <row r="2024" spans="1:18" x14ac:dyDescent="0.25">
      <c r="A2024" s="7" t="s">
        <v>13</v>
      </c>
      <c r="B2024" s="48" t="s">
        <v>642</v>
      </c>
      <c r="C2024" s="11">
        <v>2</v>
      </c>
      <c r="D2024" s="12" t="s">
        <v>12</v>
      </c>
      <c r="E2024" s="33"/>
      <c r="F2024" s="26">
        <f>C2024*E2024</f>
        <v>0</v>
      </c>
      <c r="G2024" s="26">
        <v>17566.759999999998</v>
      </c>
      <c r="H2024" s="26">
        <f>C2024*G2024</f>
        <v>35133.519999999997</v>
      </c>
      <c r="I2024" s="27"/>
      <c r="J2024" s="26">
        <f>C2024*I2024</f>
        <v>0</v>
      </c>
      <c r="K2024" s="28"/>
      <c r="L2024" s="26">
        <f>C2024*K2024</f>
        <v>0</v>
      </c>
      <c r="M2024" s="26">
        <f>E2024+G2024+I2024+K2024</f>
        <v>17566.759999999998</v>
      </c>
      <c r="N2024" s="26">
        <f>M2024*N$2</f>
        <v>1932.3435999999999</v>
      </c>
      <c r="O2024" s="26">
        <f>M2024+N2024</f>
        <v>19499.103599999999</v>
      </c>
      <c r="P2024" s="74">
        <f>O2024/39</f>
        <v>499.97701538461536</v>
      </c>
      <c r="Q2024" s="39">
        <f>O2024+P2024</f>
        <v>19999.080615384613</v>
      </c>
      <c r="R2024" s="39">
        <f>C2024*Q2024</f>
        <v>39998.161230769227</v>
      </c>
    </row>
    <row r="2025" spans="1:18" x14ac:dyDescent="0.25">
      <c r="A2025" s="6"/>
      <c r="B2025" s="44"/>
      <c r="C2025" s="11"/>
      <c r="D2025" s="11"/>
      <c r="E2025" s="31"/>
      <c r="P2025" s="72"/>
      <c r="Q2025" s="2"/>
      <c r="R2025" s="2"/>
    </row>
    <row r="2026" spans="1:18" x14ac:dyDescent="0.25">
      <c r="A2026" s="7" t="s">
        <v>14</v>
      </c>
      <c r="B2026" s="48" t="s">
        <v>643</v>
      </c>
      <c r="C2026" s="11">
        <v>1</v>
      </c>
      <c r="D2026" s="12" t="s">
        <v>12</v>
      </c>
      <c r="E2026" s="33"/>
      <c r="F2026" s="26">
        <f>C2026*E2026</f>
        <v>0</v>
      </c>
      <c r="G2026" s="26">
        <v>15641.86</v>
      </c>
      <c r="H2026" s="26">
        <f>C2026*G2026</f>
        <v>15641.86</v>
      </c>
      <c r="I2026" s="27"/>
      <c r="J2026" s="26">
        <f>C2026*I2026</f>
        <v>0</v>
      </c>
      <c r="K2026" s="28"/>
      <c r="L2026" s="26">
        <f>C2026*K2026</f>
        <v>0</v>
      </c>
      <c r="M2026" s="26">
        <f>E2026+G2026+I2026+K2026</f>
        <v>15641.86</v>
      </c>
      <c r="N2026" s="26">
        <f>M2026*N$2</f>
        <v>1720.6046000000001</v>
      </c>
      <c r="O2026" s="26">
        <f>M2026+N2026</f>
        <v>17362.464599999999</v>
      </c>
      <c r="P2026" s="74">
        <f>O2026/39</f>
        <v>445.19139999999999</v>
      </c>
      <c r="Q2026" s="39">
        <f>O2026+P2026</f>
        <v>17807.655999999999</v>
      </c>
      <c r="R2026" s="39">
        <f>C2026*Q2026</f>
        <v>17807.655999999999</v>
      </c>
    </row>
    <row r="2027" spans="1:18" x14ac:dyDescent="0.25">
      <c r="A2027" s="6"/>
      <c r="B2027" s="44"/>
      <c r="C2027" s="11"/>
      <c r="D2027" s="11"/>
      <c r="E2027" s="31"/>
      <c r="P2027" s="72"/>
      <c r="Q2027" s="2"/>
      <c r="R2027" s="2"/>
    </row>
    <row r="2028" spans="1:18" x14ac:dyDescent="0.25">
      <c r="A2028" s="7" t="s">
        <v>15</v>
      </c>
      <c r="B2028" s="48" t="s">
        <v>644</v>
      </c>
      <c r="C2028" s="11">
        <v>1</v>
      </c>
      <c r="D2028" s="12" t="s">
        <v>12</v>
      </c>
      <c r="E2028" s="33"/>
      <c r="F2028" s="26">
        <f>C2028*E2028</f>
        <v>0</v>
      </c>
      <c r="G2028" s="26">
        <v>18548.95</v>
      </c>
      <c r="H2028" s="26">
        <f>C2028*G2028</f>
        <v>18548.95</v>
      </c>
      <c r="I2028" s="27"/>
      <c r="J2028" s="26">
        <f>C2028*I2028</f>
        <v>0</v>
      </c>
      <c r="K2028" s="28"/>
      <c r="L2028" s="26">
        <f>C2028*K2028</f>
        <v>0</v>
      </c>
      <c r="M2028" s="26">
        <f>E2028+G2028+I2028+K2028</f>
        <v>18548.95</v>
      </c>
      <c r="N2028" s="26">
        <f>M2028*N$2</f>
        <v>2040.3845000000001</v>
      </c>
      <c r="O2028" s="26">
        <f>M2028+N2028</f>
        <v>20589.334500000001</v>
      </c>
      <c r="P2028" s="74">
        <f>O2028/39</f>
        <v>527.93165384615384</v>
      </c>
      <c r="Q2028" s="39">
        <f>O2028+P2028</f>
        <v>21117.266153846154</v>
      </c>
      <c r="R2028" s="39">
        <f>C2028*Q2028</f>
        <v>21117.266153846154</v>
      </c>
    </row>
    <row r="2029" spans="1:18" x14ac:dyDescent="0.25">
      <c r="A2029" s="6"/>
      <c r="B2029" s="44"/>
      <c r="C2029" s="11"/>
      <c r="D2029" s="11"/>
      <c r="E2029" s="31"/>
      <c r="P2029" s="72"/>
      <c r="Q2029" s="2"/>
      <c r="R2029" s="2"/>
    </row>
    <row r="2030" spans="1:18" x14ac:dyDescent="0.25">
      <c r="A2030" s="7" t="s">
        <v>16</v>
      </c>
      <c r="B2030" s="48" t="s">
        <v>645</v>
      </c>
      <c r="C2030" s="11">
        <v>1</v>
      </c>
      <c r="D2030" s="12" t="s">
        <v>12</v>
      </c>
      <c r="E2030" s="33"/>
      <c r="F2030" s="26">
        <f>C2030*E2030</f>
        <v>0</v>
      </c>
      <c r="G2030" s="26">
        <v>18484.21</v>
      </c>
      <c r="H2030" s="26">
        <f>C2030*G2030</f>
        <v>18484.21</v>
      </c>
      <c r="I2030" s="27"/>
      <c r="J2030" s="26">
        <f>C2030*I2030</f>
        <v>0</v>
      </c>
      <c r="K2030" s="28"/>
      <c r="L2030" s="26">
        <f>C2030*K2030</f>
        <v>0</v>
      </c>
      <c r="M2030" s="26">
        <f>E2030+G2030+I2030+K2030</f>
        <v>18484.21</v>
      </c>
      <c r="N2030" s="26">
        <f>M2030*N$2</f>
        <v>2033.2630999999999</v>
      </c>
      <c r="O2030" s="26">
        <f>M2030+N2030</f>
        <v>20517.473099999999</v>
      </c>
      <c r="P2030" s="74">
        <f>O2030/39</f>
        <v>526.08905384615377</v>
      </c>
      <c r="Q2030" s="39">
        <f>O2030+P2030</f>
        <v>21043.562153846153</v>
      </c>
      <c r="R2030" s="39">
        <f>C2030*Q2030</f>
        <v>21043.562153846153</v>
      </c>
    </row>
    <row r="2031" spans="1:18" x14ac:dyDescent="0.25">
      <c r="A2031" s="6"/>
      <c r="B2031" s="44"/>
      <c r="C2031" s="11"/>
      <c r="D2031" s="11"/>
      <c r="E2031" s="31"/>
      <c r="P2031" s="72"/>
      <c r="Q2031" s="2"/>
      <c r="R2031" s="2"/>
    </row>
    <row r="2032" spans="1:18" x14ac:dyDescent="0.25">
      <c r="A2032" s="7" t="s">
        <v>17</v>
      </c>
      <c r="B2032" s="48" t="s">
        <v>646</v>
      </c>
      <c r="C2032" s="11">
        <v>1</v>
      </c>
      <c r="D2032" s="12" t="s">
        <v>12</v>
      </c>
      <c r="E2032" s="33"/>
      <c r="F2032" s="26">
        <f>C2032*E2032</f>
        <v>0</v>
      </c>
      <c r="G2032" s="26">
        <v>15641.86</v>
      </c>
      <c r="H2032" s="26">
        <f>C2032*G2032</f>
        <v>15641.86</v>
      </c>
      <c r="I2032" s="27"/>
      <c r="J2032" s="26">
        <f>C2032*I2032</f>
        <v>0</v>
      </c>
      <c r="K2032" s="28"/>
      <c r="L2032" s="26">
        <f>C2032*K2032</f>
        <v>0</v>
      </c>
      <c r="M2032" s="26">
        <f>E2032+G2032+I2032+K2032</f>
        <v>15641.86</v>
      </c>
      <c r="N2032" s="26">
        <f>M2032*N$2</f>
        <v>1720.6046000000001</v>
      </c>
      <c r="O2032" s="26">
        <f>M2032+N2032</f>
        <v>17362.464599999999</v>
      </c>
      <c r="P2032" s="74">
        <f>O2032/39</f>
        <v>445.19139999999999</v>
      </c>
      <c r="Q2032" s="39">
        <f>O2032+P2032</f>
        <v>17807.655999999999</v>
      </c>
      <c r="R2032" s="39">
        <f>C2032*Q2032</f>
        <v>17807.655999999999</v>
      </c>
    </row>
    <row r="2033" spans="1:18" x14ac:dyDescent="0.25">
      <c r="A2033" s="6"/>
      <c r="B2033" s="44"/>
      <c r="C2033" s="11"/>
      <c r="D2033" s="11"/>
      <c r="E2033" s="31"/>
      <c r="P2033" s="72"/>
      <c r="Q2033" s="2"/>
      <c r="R2033" s="2"/>
    </row>
    <row r="2034" spans="1:18" x14ac:dyDescent="0.25">
      <c r="A2034" s="7" t="s">
        <v>18</v>
      </c>
      <c r="B2034" s="48" t="s">
        <v>647</v>
      </c>
      <c r="C2034" s="11">
        <v>1</v>
      </c>
      <c r="D2034" s="12" t="s">
        <v>12</v>
      </c>
      <c r="E2034" s="33"/>
      <c r="F2034" s="26">
        <f>C2034*E2034</f>
        <v>0</v>
      </c>
      <c r="G2034" s="26">
        <v>17597.21</v>
      </c>
      <c r="H2034" s="26">
        <f>C2034*G2034</f>
        <v>17597.21</v>
      </c>
      <c r="I2034" s="27"/>
      <c r="J2034" s="26">
        <f>C2034*I2034</f>
        <v>0</v>
      </c>
      <c r="K2034" s="28"/>
      <c r="L2034" s="26">
        <f>C2034*K2034</f>
        <v>0</v>
      </c>
      <c r="M2034" s="26">
        <f>E2034+G2034+I2034+K2034</f>
        <v>17597.21</v>
      </c>
      <c r="N2034" s="26">
        <f>M2034*N$2</f>
        <v>1935.6931</v>
      </c>
      <c r="O2034" s="26">
        <f>M2034+N2034</f>
        <v>19532.9031</v>
      </c>
      <c r="P2034" s="74">
        <f>O2034/39</f>
        <v>500.84366923076919</v>
      </c>
      <c r="Q2034" s="39">
        <f>O2034+P2034</f>
        <v>20033.746769230769</v>
      </c>
      <c r="R2034" s="39">
        <f>C2034*Q2034</f>
        <v>20033.746769230769</v>
      </c>
    </row>
    <row r="2035" spans="1:18" x14ac:dyDescent="0.25">
      <c r="A2035" s="6"/>
      <c r="B2035" s="44"/>
      <c r="C2035" s="11"/>
      <c r="D2035" s="11"/>
      <c r="E2035" s="31"/>
      <c r="P2035" s="72"/>
      <c r="Q2035" s="2"/>
      <c r="R2035" s="2"/>
    </row>
    <row r="2036" spans="1:18" x14ac:dyDescent="0.25">
      <c r="A2036" s="7" t="s">
        <v>38</v>
      </c>
      <c r="B2036" s="48" t="s">
        <v>648</v>
      </c>
      <c r="C2036" s="11">
        <v>1</v>
      </c>
      <c r="D2036" s="12" t="s">
        <v>12</v>
      </c>
      <c r="E2036" s="33"/>
      <c r="F2036" s="26">
        <f>C2036*E2036</f>
        <v>0</v>
      </c>
      <c r="G2036" s="26">
        <v>17433.849999999999</v>
      </c>
      <c r="H2036" s="26">
        <f>C2036*G2036</f>
        <v>17433.849999999999</v>
      </c>
      <c r="I2036" s="27"/>
      <c r="J2036" s="26">
        <f>C2036*I2036</f>
        <v>0</v>
      </c>
      <c r="K2036" s="28"/>
      <c r="L2036" s="26">
        <f>C2036*K2036</f>
        <v>0</v>
      </c>
      <c r="M2036" s="26">
        <f>E2036+G2036+I2036+K2036</f>
        <v>17433.849999999999</v>
      </c>
      <c r="N2036" s="26">
        <f>M2036*N$2</f>
        <v>1917.7234999999998</v>
      </c>
      <c r="O2036" s="26">
        <f>M2036+N2036</f>
        <v>19351.573499999999</v>
      </c>
      <c r="P2036" s="74">
        <f>O2036/39</f>
        <v>496.19419230769228</v>
      </c>
      <c r="Q2036" s="39">
        <f>O2036+P2036</f>
        <v>19847.767692307691</v>
      </c>
      <c r="R2036" s="39">
        <f>C2036*Q2036</f>
        <v>19847.767692307691</v>
      </c>
    </row>
    <row r="2037" spans="1:18" x14ac:dyDescent="0.25">
      <c r="A2037" s="6"/>
      <c r="B2037" s="44"/>
      <c r="C2037" s="11"/>
      <c r="D2037" s="11"/>
      <c r="E2037" s="31"/>
      <c r="P2037" s="72"/>
      <c r="Q2037" s="2"/>
      <c r="R2037" s="2"/>
    </row>
    <row r="2038" spans="1:18" x14ac:dyDescent="0.25">
      <c r="A2038" s="7" t="s">
        <v>39</v>
      </c>
      <c r="B2038" s="48" t="s">
        <v>649</v>
      </c>
      <c r="C2038" s="11">
        <v>1</v>
      </c>
      <c r="D2038" s="12" t="s">
        <v>12</v>
      </c>
      <c r="E2038" s="33"/>
      <c r="F2038" s="26">
        <f>C2038*E2038</f>
        <v>0</v>
      </c>
      <c r="G2038" s="26">
        <v>17685.189999999999</v>
      </c>
      <c r="H2038" s="26">
        <f>C2038*G2038</f>
        <v>17685.189999999999</v>
      </c>
      <c r="I2038" s="27"/>
      <c r="J2038" s="26">
        <f>C2038*I2038</f>
        <v>0</v>
      </c>
      <c r="K2038" s="28"/>
      <c r="L2038" s="26">
        <f>C2038*K2038</f>
        <v>0</v>
      </c>
      <c r="M2038" s="26">
        <f>E2038+G2038+I2038+K2038</f>
        <v>17685.189999999999</v>
      </c>
      <c r="N2038" s="26">
        <f>M2038*N$2</f>
        <v>1945.3708999999999</v>
      </c>
      <c r="O2038" s="26">
        <f>M2038+N2038</f>
        <v>19630.560899999997</v>
      </c>
      <c r="P2038" s="74">
        <f>O2038/39</f>
        <v>503.3477153846153</v>
      </c>
      <c r="Q2038" s="39">
        <f>O2038+P2038</f>
        <v>20133.908615384611</v>
      </c>
      <c r="R2038" s="39">
        <f>C2038*Q2038</f>
        <v>20133.908615384611</v>
      </c>
    </row>
    <row r="2039" spans="1:18" x14ac:dyDescent="0.25">
      <c r="A2039" s="6"/>
      <c r="B2039" s="44"/>
      <c r="C2039" s="11"/>
      <c r="D2039" s="11"/>
      <c r="E2039" s="31"/>
      <c r="P2039" s="72"/>
      <c r="Q2039" s="2"/>
      <c r="R2039" s="2"/>
    </row>
    <row r="2040" spans="1:18" x14ac:dyDescent="0.25">
      <c r="A2040" s="7" t="s">
        <v>40</v>
      </c>
      <c r="B2040" s="48" t="s">
        <v>650</v>
      </c>
      <c r="C2040" s="11">
        <v>1</v>
      </c>
      <c r="D2040" s="12" t="s">
        <v>12</v>
      </c>
      <c r="E2040" s="33"/>
      <c r="F2040" s="26">
        <f>C2040*E2040</f>
        <v>0</v>
      </c>
      <c r="G2040" s="26">
        <v>20144.55</v>
      </c>
      <c r="H2040" s="26">
        <f>C2040*G2040</f>
        <v>20144.55</v>
      </c>
      <c r="I2040" s="27"/>
      <c r="J2040" s="26">
        <f>C2040*I2040</f>
        <v>0</v>
      </c>
      <c r="K2040" s="28"/>
      <c r="L2040" s="26">
        <f>C2040*K2040</f>
        <v>0</v>
      </c>
      <c r="M2040" s="26">
        <f>E2040+G2040+I2040+K2040</f>
        <v>20144.55</v>
      </c>
      <c r="N2040" s="26">
        <f>M2040*N$2</f>
        <v>2215.9004999999997</v>
      </c>
      <c r="O2040" s="26">
        <f>M2040+N2040</f>
        <v>22360.450499999999</v>
      </c>
      <c r="P2040" s="74">
        <f>O2040/39</f>
        <v>573.34488461538456</v>
      </c>
      <c r="Q2040" s="39">
        <f>O2040+P2040</f>
        <v>22933.795384615383</v>
      </c>
      <c r="R2040" s="39">
        <f>C2040*Q2040</f>
        <v>22933.795384615383</v>
      </c>
    </row>
    <row r="2041" spans="1:18" x14ac:dyDescent="0.25">
      <c r="A2041" s="6"/>
      <c r="B2041" s="44"/>
      <c r="C2041" s="11"/>
      <c r="D2041" s="11"/>
      <c r="E2041" s="31"/>
      <c r="P2041" s="72"/>
      <c r="Q2041" s="2"/>
      <c r="R2041" s="2"/>
    </row>
    <row r="2042" spans="1:18" x14ac:dyDescent="0.25">
      <c r="A2042" s="7" t="s">
        <v>41</v>
      </c>
      <c r="B2042" s="48" t="s">
        <v>651</v>
      </c>
      <c r="C2042" s="11">
        <v>1</v>
      </c>
      <c r="D2042" s="12" t="s">
        <v>12</v>
      </c>
      <c r="E2042" s="33"/>
      <c r="F2042" s="26">
        <f>C2042*E2042</f>
        <v>0</v>
      </c>
      <c r="G2042" s="26">
        <v>16711.95</v>
      </c>
      <c r="H2042" s="26">
        <f>C2042*G2042</f>
        <v>16711.95</v>
      </c>
      <c r="I2042" s="27"/>
      <c r="J2042" s="26">
        <f>C2042*I2042</f>
        <v>0</v>
      </c>
      <c r="K2042" s="28"/>
      <c r="L2042" s="26">
        <f>C2042*K2042</f>
        <v>0</v>
      </c>
      <c r="M2042" s="26">
        <f>E2042+G2042+I2042+K2042</f>
        <v>16711.95</v>
      </c>
      <c r="N2042" s="26">
        <f>M2042*N$2</f>
        <v>1838.3145000000002</v>
      </c>
      <c r="O2042" s="26">
        <f>M2042+N2042</f>
        <v>18550.264500000001</v>
      </c>
      <c r="P2042" s="74">
        <f>O2042/39</f>
        <v>475.64780769230771</v>
      </c>
      <c r="Q2042" s="39">
        <f>O2042+P2042</f>
        <v>19025.91230769231</v>
      </c>
      <c r="R2042" s="39">
        <f>C2042*Q2042</f>
        <v>19025.91230769231</v>
      </c>
    </row>
    <row r="2043" spans="1:18" x14ac:dyDescent="0.25">
      <c r="A2043" s="6"/>
      <c r="B2043" s="44"/>
      <c r="C2043" s="11"/>
      <c r="D2043" s="11"/>
      <c r="E2043" s="31"/>
      <c r="P2043" s="72"/>
      <c r="Q2043" s="2"/>
      <c r="R2043" s="2"/>
    </row>
    <row r="2044" spans="1:18" x14ac:dyDescent="0.25">
      <c r="A2044" s="7" t="s">
        <v>42</v>
      </c>
      <c r="B2044" s="48" t="s">
        <v>652</v>
      </c>
      <c r="C2044" s="11">
        <v>1</v>
      </c>
      <c r="D2044" s="12" t="s">
        <v>12</v>
      </c>
      <c r="E2044" s="33"/>
      <c r="F2044" s="26">
        <f>C2044*E2044</f>
        <v>0</v>
      </c>
      <c r="G2044" s="26">
        <v>15759.74</v>
      </c>
      <c r="H2044" s="26">
        <f>C2044*G2044</f>
        <v>15759.74</v>
      </c>
      <c r="I2044" s="27"/>
      <c r="J2044" s="26">
        <f>C2044*I2044</f>
        <v>0</v>
      </c>
      <c r="K2044" s="28"/>
      <c r="L2044" s="26">
        <f>C2044*K2044</f>
        <v>0</v>
      </c>
      <c r="M2044" s="26">
        <f>E2044+G2044+I2044+K2044</f>
        <v>15759.74</v>
      </c>
      <c r="N2044" s="26">
        <f>M2044*N$2</f>
        <v>1733.5714</v>
      </c>
      <c r="O2044" s="26">
        <f>M2044+N2044</f>
        <v>17493.311399999999</v>
      </c>
      <c r="P2044" s="74">
        <f>O2044/39</f>
        <v>448.54644615384615</v>
      </c>
      <c r="Q2044" s="39">
        <f>O2044+P2044</f>
        <v>17941.857846153845</v>
      </c>
      <c r="R2044" s="39">
        <f>C2044*Q2044</f>
        <v>17941.857846153845</v>
      </c>
    </row>
    <row r="2045" spans="1:18" x14ac:dyDescent="0.25">
      <c r="A2045" s="6"/>
      <c r="B2045" s="44"/>
      <c r="C2045" s="11"/>
      <c r="D2045" s="11"/>
      <c r="E2045" s="31"/>
      <c r="P2045" s="72"/>
      <c r="Q2045" s="2"/>
      <c r="R2045" s="2"/>
    </row>
    <row r="2046" spans="1:18" ht="30" x14ac:dyDescent="0.25">
      <c r="A2046" s="6"/>
      <c r="B2046" s="45" t="s">
        <v>653</v>
      </c>
      <c r="C2046" s="11"/>
      <c r="D2046" s="11"/>
      <c r="E2046" s="31"/>
      <c r="P2046" s="72"/>
      <c r="Q2046" s="2"/>
      <c r="R2046" s="2"/>
    </row>
    <row r="2047" spans="1:18" x14ac:dyDescent="0.25">
      <c r="A2047" s="6"/>
      <c r="B2047" s="45"/>
      <c r="C2047" s="11"/>
      <c r="D2047" s="11"/>
      <c r="E2047" s="31"/>
      <c r="P2047" s="72"/>
      <c r="Q2047" s="2"/>
      <c r="R2047" s="2"/>
    </row>
    <row r="2048" spans="1:18" x14ac:dyDescent="0.25">
      <c r="A2048" s="6"/>
      <c r="B2048" s="45" t="s">
        <v>654</v>
      </c>
      <c r="C2048" s="11"/>
      <c r="D2048" s="11"/>
      <c r="E2048" s="31"/>
      <c r="P2048" s="72"/>
      <c r="Q2048" s="2"/>
      <c r="R2048" s="2"/>
    </row>
    <row r="2049" spans="1:18" x14ac:dyDescent="0.25">
      <c r="A2049" s="6"/>
      <c r="B2049" s="44"/>
      <c r="C2049" s="11"/>
      <c r="D2049" s="11"/>
      <c r="E2049" s="31"/>
      <c r="P2049" s="72"/>
      <c r="Q2049" s="2"/>
      <c r="R2049" s="2"/>
    </row>
    <row r="2050" spans="1:18" x14ac:dyDescent="0.25">
      <c r="A2050" s="7" t="s">
        <v>43</v>
      </c>
      <c r="B2050" s="48" t="s">
        <v>655</v>
      </c>
      <c r="C2050" s="11">
        <v>1</v>
      </c>
      <c r="D2050" s="12" t="s">
        <v>12</v>
      </c>
      <c r="E2050" s="33"/>
      <c r="F2050" s="26">
        <f>C2050*E2050</f>
        <v>0</v>
      </c>
      <c r="G2050" s="26">
        <v>19489.18</v>
      </c>
      <c r="H2050" s="26">
        <f>C2050*G2050</f>
        <v>19489.18</v>
      </c>
      <c r="I2050" s="27"/>
      <c r="J2050" s="26">
        <f>C2050*I2050</f>
        <v>0</v>
      </c>
      <c r="K2050" s="28"/>
      <c r="L2050" s="26">
        <f>C2050*K2050</f>
        <v>0</v>
      </c>
      <c r="M2050" s="26">
        <f>E2050+G2050+I2050+K2050</f>
        <v>19489.18</v>
      </c>
      <c r="N2050" s="26">
        <f>M2050*N$2</f>
        <v>2143.8098</v>
      </c>
      <c r="O2050" s="26">
        <f>M2050+N2050</f>
        <v>21632.989799999999</v>
      </c>
      <c r="P2050" s="74">
        <f>O2050/39</f>
        <v>554.69204615384615</v>
      </c>
      <c r="Q2050" s="39">
        <f>O2050+P2050</f>
        <v>22187.681846153846</v>
      </c>
      <c r="R2050" s="39">
        <f>C2050*Q2050</f>
        <v>22187.681846153846</v>
      </c>
    </row>
    <row r="2051" spans="1:18" x14ac:dyDescent="0.25">
      <c r="A2051" s="6"/>
      <c r="B2051" s="44"/>
      <c r="C2051" s="11"/>
      <c r="D2051" s="11"/>
      <c r="E2051" s="31"/>
      <c r="P2051" s="72"/>
      <c r="Q2051" s="2"/>
      <c r="R2051" s="2"/>
    </row>
    <row r="2052" spans="1:18" x14ac:dyDescent="0.25">
      <c r="A2052" s="7" t="s">
        <v>163</v>
      </c>
      <c r="B2052" s="48" t="s">
        <v>656</v>
      </c>
      <c r="C2052" s="11">
        <v>1</v>
      </c>
      <c r="D2052" s="12" t="s">
        <v>12</v>
      </c>
      <c r="E2052" s="33"/>
      <c r="F2052" s="26">
        <f>C2052*E2052</f>
        <v>0</v>
      </c>
      <c r="G2052" s="26">
        <v>18255.169999999998</v>
      </c>
      <c r="H2052" s="26">
        <f>C2052*G2052</f>
        <v>18255.169999999998</v>
      </c>
      <c r="I2052" s="27"/>
      <c r="J2052" s="26">
        <f>C2052*I2052</f>
        <v>0</v>
      </c>
      <c r="K2052" s="28"/>
      <c r="L2052" s="26">
        <f>C2052*K2052</f>
        <v>0</v>
      </c>
      <c r="M2052" s="26">
        <f>E2052+G2052+I2052+K2052</f>
        <v>18255.169999999998</v>
      </c>
      <c r="N2052" s="26">
        <f>M2052*N$2</f>
        <v>2008.0686999999998</v>
      </c>
      <c r="O2052" s="26">
        <f>M2052+N2052</f>
        <v>20263.238699999998</v>
      </c>
      <c r="P2052" s="74">
        <f>O2052/39</f>
        <v>519.57022307692307</v>
      </c>
      <c r="Q2052" s="39">
        <f>O2052+P2052</f>
        <v>20782.808923076922</v>
      </c>
      <c r="R2052" s="39">
        <f>C2052*Q2052</f>
        <v>20782.808923076922</v>
      </c>
    </row>
    <row r="2053" spans="1:18" x14ac:dyDescent="0.25">
      <c r="A2053" s="6"/>
      <c r="B2053" s="44"/>
      <c r="C2053" s="11"/>
      <c r="D2053" s="11"/>
      <c r="E2053" s="31"/>
      <c r="P2053" s="72"/>
      <c r="Q2053" s="2"/>
      <c r="R2053" s="2"/>
    </row>
    <row r="2054" spans="1:18" ht="30" x14ac:dyDescent="0.25">
      <c r="A2054" s="6"/>
      <c r="B2054" s="45" t="s">
        <v>657</v>
      </c>
      <c r="C2054" s="11"/>
      <c r="D2054" s="11"/>
      <c r="E2054" s="31"/>
      <c r="P2054" s="72"/>
      <c r="Q2054" s="2"/>
      <c r="R2054" s="2"/>
    </row>
    <row r="2055" spans="1:18" x14ac:dyDescent="0.25">
      <c r="A2055" s="6"/>
      <c r="B2055" s="45"/>
      <c r="C2055" s="11"/>
      <c r="D2055" s="11"/>
      <c r="E2055" s="31"/>
      <c r="P2055" s="72"/>
      <c r="Q2055" s="2"/>
      <c r="R2055" s="2"/>
    </row>
    <row r="2056" spans="1:18" x14ac:dyDescent="0.25">
      <c r="A2056" s="6"/>
      <c r="B2056" s="45" t="s">
        <v>658</v>
      </c>
      <c r="C2056" s="11"/>
      <c r="D2056" s="11"/>
      <c r="E2056" s="31"/>
      <c r="P2056" s="72"/>
      <c r="Q2056" s="2"/>
      <c r="R2056" s="2"/>
    </row>
    <row r="2057" spans="1:18" x14ac:dyDescent="0.25">
      <c r="A2057" s="6"/>
      <c r="B2057" s="44"/>
      <c r="C2057" s="11"/>
      <c r="D2057" s="11"/>
      <c r="E2057" s="31"/>
      <c r="P2057" s="72"/>
      <c r="Q2057" s="2"/>
      <c r="R2057" s="2"/>
    </row>
    <row r="2058" spans="1:18" x14ac:dyDescent="0.25">
      <c r="A2058" s="7" t="s">
        <v>164</v>
      </c>
      <c r="B2058" s="48" t="s">
        <v>659</v>
      </c>
      <c r="C2058" s="11">
        <v>1</v>
      </c>
      <c r="D2058" s="12" t="s">
        <v>12</v>
      </c>
      <c r="E2058" s="33"/>
      <c r="F2058" s="26">
        <f>C2058*E2058</f>
        <v>0</v>
      </c>
      <c r="G2058" s="26">
        <v>20975.78</v>
      </c>
      <c r="H2058" s="26">
        <f>C2058*G2058</f>
        <v>20975.78</v>
      </c>
      <c r="I2058" s="27"/>
      <c r="J2058" s="26">
        <f>C2058*I2058</f>
        <v>0</v>
      </c>
      <c r="K2058" s="28"/>
      <c r="L2058" s="26">
        <f>C2058*K2058</f>
        <v>0</v>
      </c>
      <c r="M2058" s="26">
        <f>E2058+G2058+I2058+K2058</f>
        <v>20975.78</v>
      </c>
      <c r="N2058" s="26">
        <f>M2058*N$2</f>
        <v>2307.3357999999998</v>
      </c>
      <c r="O2058" s="26">
        <f>M2058+N2058</f>
        <v>23283.1158</v>
      </c>
      <c r="P2058" s="74">
        <f>O2058/39</f>
        <v>597.00296923076917</v>
      </c>
      <c r="Q2058" s="39">
        <f>O2058+P2058</f>
        <v>23880.118769230769</v>
      </c>
      <c r="R2058" s="39">
        <f>C2058*Q2058</f>
        <v>23880.118769230769</v>
      </c>
    </row>
    <row r="2059" spans="1:18" x14ac:dyDescent="0.25">
      <c r="A2059" s="6"/>
      <c r="B2059" s="44"/>
      <c r="C2059" s="11"/>
      <c r="D2059" s="11"/>
      <c r="E2059" s="31"/>
      <c r="P2059" s="72"/>
      <c r="Q2059" s="2"/>
      <c r="R2059" s="2"/>
    </row>
    <row r="2060" spans="1:18" x14ac:dyDescent="0.25">
      <c r="A2060" s="7" t="s">
        <v>165</v>
      </c>
      <c r="B2060" s="48" t="s">
        <v>660</v>
      </c>
      <c r="C2060" s="11">
        <v>1</v>
      </c>
      <c r="D2060" s="12" t="s">
        <v>12</v>
      </c>
      <c r="E2060" s="33"/>
      <c r="F2060" s="26">
        <f>C2060*E2060</f>
        <v>0</v>
      </c>
      <c r="G2060" s="26">
        <v>20975.78</v>
      </c>
      <c r="H2060" s="26">
        <f>C2060*G2060</f>
        <v>20975.78</v>
      </c>
      <c r="I2060" s="27"/>
      <c r="J2060" s="26">
        <f>C2060*I2060</f>
        <v>0</v>
      </c>
      <c r="K2060" s="28"/>
      <c r="L2060" s="26">
        <f>C2060*K2060</f>
        <v>0</v>
      </c>
      <c r="M2060" s="26">
        <f>E2060+G2060+I2060+K2060</f>
        <v>20975.78</v>
      </c>
      <c r="N2060" s="26">
        <f>M2060*N$2</f>
        <v>2307.3357999999998</v>
      </c>
      <c r="O2060" s="26">
        <f>M2060+N2060</f>
        <v>23283.1158</v>
      </c>
      <c r="P2060" s="74">
        <f>O2060/39</f>
        <v>597.00296923076917</v>
      </c>
      <c r="Q2060" s="39">
        <f>O2060+P2060</f>
        <v>23880.118769230769</v>
      </c>
      <c r="R2060" s="39">
        <f>C2060*Q2060</f>
        <v>23880.118769230769</v>
      </c>
    </row>
    <row r="2061" spans="1:18" x14ac:dyDescent="0.25">
      <c r="A2061" s="6"/>
      <c r="B2061" s="44"/>
      <c r="C2061" s="11"/>
      <c r="D2061" s="11"/>
      <c r="E2061" s="31"/>
      <c r="P2061" s="72"/>
      <c r="Q2061" s="2"/>
      <c r="R2061" s="2"/>
    </row>
    <row r="2062" spans="1:18" x14ac:dyDescent="0.25">
      <c r="A2062" s="7" t="s">
        <v>166</v>
      </c>
      <c r="B2062" s="48" t="s">
        <v>661</v>
      </c>
      <c r="C2062" s="11">
        <v>1</v>
      </c>
      <c r="D2062" s="12" t="s">
        <v>12</v>
      </c>
      <c r="E2062" s="33"/>
      <c r="F2062" s="26">
        <f>C2062*E2062</f>
        <v>0</v>
      </c>
      <c r="G2062" s="26">
        <v>21257.7</v>
      </c>
      <c r="H2062" s="26">
        <f>C2062*G2062</f>
        <v>21257.7</v>
      </c>
      <c r="I2062" s="27"/>
      <c r="J2062" s="26">
        <f>C2062*I2062</f>
        <v>0</v>
      </c>
      <c r="K2062" s="28"/>
      <c r="L2062" s="26">
        <f>C2062*K2062</f>
        <v>0</v>
      </c>
      <c r="M2062" s="26">
        <f>E2062+G2062+I2062+K2062</f>
        <v>21257.7</v>
      </c>
      <c r="N2062" s="26">
        <f>M2062*N$2</f>
        <v>2338.3470000000002</v>
      </c>
      <c r="O2062" s="26">
        <f>M2062+N2062</f>
        <v>23596.047000000002</v>
      </c>
      <c r="P2062" s="74">
        <f>O2062/39</f>
        <v>605.02684615384624</v>
      </c>
      <c r="Q2062" s="39">
        <f>O2062+P2062</f>
        <v>24201.073846153849</v>
      </c>
      <c r="R2062" s="39">
        <f>C2062*Q2062</f>
        <v>24201.073846153849</v>
      </c>
    </row>
    <row r="2063" spans="1:18" x14ac:dyDescent="0.25">
      <c r="A2063" s="6"/>
      <c r="B2063" s="44"/>
      <c r="C2063" s="11"/>
      <c r="D2063" s="11"/>
      <c r="E2063" s="31"/>
      <c r="P2063" s="72"/>
      <c r="Q2063" s="2"/>
      <c r="R2063" s="2"/>
    </row>
    <row r="2064" spans="1:18" ht="30" x14ac:dyDescent="0.25">
      <c r="A2064" s="6"/>
      <c r="B2064" s="45" t="s">
        <v>662</v>
      </c>
      <c r="C2064" s="11"/>
      <c r="D2064" s="11"/>
      <c r="E2064" s="31"/>
      <c r="P2064" s="72"/>
      <c r="Q2064" s="2"/>
      <c r="R2064" s="2"/>
    </row>
    <row r="2065" spans="1:18" x14ac:dyDescent="0.25">
      <c r="A2065" s="6"/>
      <c r="B2065" s="45"/>
      <c r="C2065" s="11"/>
      <c r="D2065" s="11"/>
      <c r="E2065" s="31"/>
      <c r="P2065" s="72"/>
      <c r="Q2065" s="2"/>
      <c r="R2065" s="2"/>
    </row>
    <row r="2066" spans="1:18" x14ac:dyDescent="0.25">
      <c r="A2066" s="6"/>
      <c r="B2066" s="45" t="s">
        <v>663</v>
      </c>
      <c r="C2066" s="11"/>
      <c r="D2066" s="11"/>
      <c r="E2066" s="31"/>
      <c r="P2066" s="72"/>
      <c r="Q2066" s="2"/>
      <c r="R2066" s="2"/>
    </row>
    <row r="2067" spans="1:18" x14ac:dyDescent="0.25">
      <c r="A2067" s="6"/>
      <c r="B2067" s="44"/>
      <c r="C2067" s="11"/>
      <c r="D2067" s="11"/>
      <c r="E2067" s="31"/>
      <c r="P2067" s="72"/>
      <c r="Q2067" s="2"/>
      <c r="R2067" s="2"/>
    </row>
    <row r="2068" spans="1:18" x14ac:dyDescent="0.25">
      <c r="A2068" s="8" t="s">
        <v>271</v>
      </c>
      <c r="B2068" s="49" t="s">
        <v>664</v>
      </c>
      <c r="C2068" s="13">
        <v>2</v>
      </c>
      <c r="D2068" s="14" t="s">
        <v>12</v>
      </c>
      <c r="E2068" s="33"/>
      <c r="F2068" s="26">
        <f>C2068*E2068</f>
        <v>0</v>
      </c>
      <c r="G2068" s="26"/>
      <c r="H2068" s="26">
        <f>C2068*G2068</f>
        <v>0</v>
      </c>
      <c r="I2068" s="27"/>
      <c r="J2068" s="26">
        <f>C2068*I2068</f>
        <v>0</v>
      </c>
      <c r="K2068" s="28"/>
      <c r="L2068" s="26">
        <f>C2068*K2068</f>
        <v>0</v>
      </c>
      <c r="M2068" s="26">
        <f>E2068+G2068+I2068+K2068</f>
        <v>0</v>
      </c>
      <c r="N2068" s="26">
        <f>M2068*N$2</f>
        <v>0</v>
      </c>
      <c r="O2068" s="26">
        <f>M2068+N2068</f>
        <v>0</v>
      </c>
      <c r="P2068" s="74">
        <f>O2068/39</f>
        <v>0</v>
      </c>
      <c r="Q2068" s="39">
        <f>O2068+P2068</f>
        <v>0</v>
      </c>
      <c r="R2068" s="39">
        <f>C2068*Q2068</f>
        <v>0</v>
      </c>
    </row>
    <row r="2069" spans="1:18" x14ac:dyDescent="0.25">
      <c r="A2069" s="6"/>
      <c r="B2069" s="44"/>
      <c r="C2069" s="11"/>
      <c r="D2069" s="11"/>
      <c r="E2069" s="31"/>
      <c r="P2069" s="72"/>
      <c r="Q2069" s="2"/>
      <c r="R2069" s="2"/>
    </row>
    <row r="2070" spans="1:18" x14ac:dyDescent="0.25">
      <c r="A2070" s="6"/>
      <c r="B2070" s="46" t="s">
        <v>665</v>
      </c>
      <c r="C2070" s="11"/>
      <c r="D2070" s="11"/>
      <c r="E2070" s="31"/>
      <c r="P2070" s="72"/>
      <c r="Q2070" s="2"/>
      <c r="R2070" s="4"/>
    </row>
    <row r="2071" spans="1:18" x14ac:dyDescent="0.25">
      <c r="A2071" s="9"/>
      <c r="B2071" s="47"/>
      <c r="C2071" s="13"/>
      <c r="D2071" s="13"/>
      <c r="E2071" s="31"/>
      <c r="P2071" s="72"/>
      <c r="Q2071" s="2"/>
      <c r="R2071" s="2"/>
    </row>
    <row r="2072" spans="1:18" x14ac:dyDescent="0.25">
      <c r="A2072" s="6"/>
      <c r="B2072" s="44"/>
      <c r="C2072" s="11"/>
      <c r="D2072" s="11"/>
      <c r="E2072" s="31"/>
      <c r="P2072" s="72"/>
      <c r="Q2072" s="2"/>
      <c r="R2072" s="2"/>
    </row>
    <row r="2073" spans="1:18" x14ac:dyDescent="0.25">
      <c r="A2073" s="6"/>
      <c r="B2073" s="45" t="s">
        <v>666</v>
      </c>
      <c r="C2073" s="11"/>
      <c r="D2073" s="11"/>
      <c r="E2073" s="31"/>
      <c r="P2073" s="72"/>
      <c r="Q2073" s="2"/>
      <c r="R2073" s="2"/>
    </row>
    <row r="2074" spans="1:18" x14ac:dyDescent="0.25">
      <c r="A2074" s="6"/>
      <c r="B2074" s="45"/>
      <c r="C2074" s="11"/>
      <c r="D2074" s="11"/>
      <c r="E2074" s="31"/>
      <c r="P2074" s="72"/>
      <c r="Q2074" s="2"/>
      <c r="R2074" s="2"/>
    </row>
    <row r="2075" spans="1:18" ht="30" x14ac:dyDescent="0.25">
      <c r="A2075" s="6"/>
      <c r="B2075" s="45" t="s">
        <v>667</v>
      </c>
      <c r="C2075" s="11"/>
      <c r="D2075" s="11"/>
      <c r="E2075" s="31"/>
      <c r="P2075" s="72"/>
      <c r="Q2075" s="2"/>
      <c r="R2075" s="2"/>
    </row>
    <row r="2076" spans="1:18" x14ac:dyDescent="0.25">
      <c r="A2076" s="6"/>
      <c r="B2076" s="44"/>
      <c r="C2076" s="11"/>
      <c r="D2076" s="11"/>
      <c r="E2076" s="31"/>
      <c r="P2076" s="72"/>
      <c r="Q2076" s="2"/>
      <c r="R2076" s="2"/>
    </row>
    <row r="2077" spans="1:18" x14ac:dyDescent="0.25">
      <c r="A2077" s="7" t="s">
        <v>9</v>
      </c>
      <c r="B2077" s="48" t="s">
        <v>668</v>
      </c>
      <c r="C2077" s="11">
        <v>20</v>
      </c>
      <c r="D2077" s="12" t="s">
        <v>12</v>
      </c>
      <c r="E2077" s="33"/>
      <c r="F2077" s="34"/>
      <c r="G2077" s="34"/>
      <c r="H2077" s="34"/>
      <c r="I2077" s="34"/>
      <c r="J2077" s="34"/>
      <c r="K2077" s="34"/>
      <c r="L2077" s="34"/>
      <c r="M2077" s="34"/>
      <c r="N2077" s="34"/>
      <c r="O2077" s="34"/>
      <c r="P2077" s="73"/>
      <c r="Q2077" s="17" t="s">
        <v>814</v>
      </c>
      <c r="R2077" s="2"/>
    </row>
    <row r="2078" spans="1:18" x14ac:dyDescent="0.25">
      <c r="A2078" s="6"/>
      <c r="B2078" s="44"/>
      <c r="C2078" s="11"/>
      <c r="D2078" s="11"/>
      <c r="E2078" s="31"/>
      <c r="P2078" s="72"/>
      <c r="Q2078" s="2"/>
      <c r="R2078" s="2"/>
    </row>
    <row r="2079" spans="1:18" ht="30" x14ac:dyDescent="0.25">
      <c r="A2079" s="6"/>
      <c r="B2079" s="45" t="s">
        <v>669</v>
      </c>
      <c r="C2079" s="11"/>
      <c r="D2079" s="11"/>
      <c r="E2079" s="31"/>
      <c r="P2079" s="72"/>
      <c r="Q2079" s="2"/>
      <c r="R2079" s="2"/>
    </row>
    <row r="2080" spans="1:18" x14ac:dyDescent="0.25">
      <c r="A2080" s="6"/>
      <c r="B2080" s="44"/>
      <c r="C2080" s="11"/>
      <c r="D2080" s="11"/>
      <c r="E2080" s="31"/>
      <c r="P2080" s="72"/>
      <c r="Q2080" s="2"/>
      <c r="R2080" s="2"/>
    </row>
    <row r="2081" spans="1:18" x14ac:dyDescent="0.25">
      <c r="A2081" s="7" t="s">
        <v>19</v>
      </c>
      <c r="B2081" s="48" t="s">
        <v>670</v>
      </c>
      <c r="C2081" s="11">
        <v>2</v>
      </c>
      <c r="D2081" s="12" t="s">
        <v>12</v>
      </c>
      <c r="E2081" s="33"/>
      <c r="F2081" s="34"/>
      <c r="G2081" s="34"/>
      <c r="H2081" s="34"/>
      <c r="I2081" s="34"/>
      <c r="J2081" s="34"/>
      <c r="K2081" s="34"/>
      <c r="L2081" s="34"/>
      <c r="M2081" s="34"/>
      <c r="N2081" s="34"/>
      <c r="O2081" s="34"/>
      <c r="P2081" s="73"/>
      <c r="Q2081" s="17" t="s">
        <v>814</v>
      </c>
      <c r="R2081" s="2"/>
    </row>
    <row r="2082" spans="1:18" x14ac:dyDescent="0.25">
      <c r="A2082" s="6"/>
      <c r="B2082" s="44"/>
      <c r="C2082" s="11"/>
      <c r="D2082" s="11"/>
      <c r="E2082" s="31"/>
      <c r="P2082" s="72"/>
      <c r="Q2082" s="2"/>
      <c r="R2082" s="2"/>
    </row>
    <row r="2083" spans="1:18" x14ac:dyDescent="0.25">
      <c r="A2083" s="6"/>
      <c r="B2083" s="45" t="s">
        <v>671</v>
      </c>
      <c r="C2083" s="11"/>
      <c r="D2083" s="11"/>
      <c r="E2083" s="31"/>
      <c r="P2083" s="72"/>
      <c r="Q2083" s="2"/>
      <c r="R2083" s="2"/>
    </row>
    <row r="2084" spans="1:18" x14ac:dyDescent="0.25">
      <c r="A2084" s="6"/>
      <c r="B2084" s="44"/>
      <c r="C2084" s="11"/>
      <c r="D2084" s="11"/>
      <c r="E2084" s="31"/>
      <c r="P2084" s="72"/>
      <c r="Q2084" s="2"/>
      <c r="R2084" s="2"/>
    </row>
    <row r="2085" spans="1:18" x14ac:dyDescent="0.25">
      <c r="A2085" s="7" t="s">
        <v>11</v>
      </c>
      <c r="B2085" s="48" t="s">
        <v>672</v>
      </c>
      <c r="C2085" s="11">
        <v>20</v>
      </c>
      <c r="D2085" s="12" t="s">
        <v>12</v>
      </c>
      <c r="E2085" s="33"/>
      <c r="F2085" s="34"/>
      <c r="G2085" s="34"/>
      <c r="H2085" s="34"/>
      <c r="I2085" s="34"/>
      <c r="J2085" s="34"/>
      <c r="K2085" s="34"/>
      <c r="L2085" s="34"/>
      <c r="M2085" s="34"/>
      <c r="N2085" s="34"/>
      <c r="O2085" s="34"/>
      <c r="P2085" s="73"/>
      <c r="Q2085" s="17" t="s">
        <v>814</v>
      </c>
      <c r="R2085" s="2"/>
    </row>
    <row r="2086" spans="1:18" x14ac:dyDescent="0.25">
      <c r="A2086" s="6"/>
      <c r="B2086" s="44"/>
      <c r="C2086" s="11"/>
      <c r="D2086" s="11"/>
      <c r="E2086" s="31"/>
      <c r="P2086" s="72"/>
      <c r="Q2086" s="2"/>
      <c r="R2086" s="2"/>
    </row>
    <row r="2087" spans="1:18" x14ac:dyDescent="0.25">
      <c r="A2087" s="6"/>
      <c r="B2087" s="45" t="s">
        <v>673</v>
      </c>
      <c r="C2087" s="11"/>
      <c r="D2087" s="11"/>
      <c r="E2087" s="31"/>
      <c r="P2087" s="72"/>
      <c r="Q2087" s="2"/>
      <c r="R2087" s="2"/>
    </row>
    <row r="2088" spans="1:18" x14ac:dyDescent="0.25">
      <c r="A2088" s="6"/>
      <c r="B2088" s="44"/>
      <c r="C2088" s="11"/>
      <c r="D2088" s="11"/>
      <c r="E2088" s="31"/>
      <c r="P2088" s="72"/>
      <c r="Q2088" s="2"/>
      <c r="R2088" s="2"/>
    </row>
    <row r="2089" spans="1:18" x14ac:dyDescent="0.25">
      <c r="A2089" s="7" t="s">
        <v>13</v>
      </c>
      <c r="B2089" s="48" t="s">
        <v>674</v>
      </c>
      <c r="C2089" s="11">
        <v>20</v>
      </c>
      <c r="D2089" s="12" t="s">
        <v>12</v>
      </c>
      <c r="E2089" s="33"/>
      <c r="F2089" s="34"/>
      <c r="G2089" s="34"/>
      <c r="H2089" s="34"/>
      <c r="I2089" s="34"/>
      <c r="J2089" s="34"/>
      <c r="K2089" s="34"/>
      <c r="L2089" s="34"/>
      <c r="M2089" s="34"/>
      <c r="N2089" s="34"/>
      <c r="O2089" s="34"/>
      <c r="P2089" s="73"/>
      <c r="Q2089" s="17" t="s">
        <v>814</v>
      </c>
      <c r="R2089" s="2"/>
    </row>
    <row r="2090" spans="1:18" x14ac:dyDescent="0.25">
      <c r="A2090" s="6"/>
      <c r="B2090" s="44"/>
      <c r="C2090" s="11"/>
      <c r="D2090" s="11"/>
      <c r="E2090" s="31"/>
      <c r="P2090" s="72"/>
      <c r="Q2090" s="2"/>
      <c r="R2090" s="2"/>
    </row>
    <row r="2091" spans="1:18" x14ac:dyDescent="0.25">
      <c r="A2091" s="6"/>
      <c r="B2091" s="45" t="s">
        <v>675</v>
      </c>
      <c r="C2091" s="11"/>
      <c r="D2091" s="11"/>
      <c r="E2091" s="31"/>
      <c r="P2091" s="72"/>
      <c r="Q2091" s="2"/>
      <c r="R2091" s="2"/>
    </row>
    <row r="2092" spans="1:18" x14ac:dyDescent="0.25">
      <c r="A2092" s="6"/>
      <c r="B2092" s="44"/>
      <c r="C2092" s="11"/>
      <c r="D2092" s="11"/>
      <c r="E2092" s="31"/>
      <c r="P2092" s="72"/>
      <c r="Q2092" s="2"/>
      <c r="R2092" s="2"/>
    </row>
    <row r="2093" spans="1:18" x14ac:dyDescent="0.25">
      <c r="A2093" s="7" t="s">
        <v>14</v>
      </c>
      <c r="B2093" s="48" t="s">
        <v>676</v>
      </c>
      <c r="C2093" s="11">
        <v>22</v>
      </c>
      <c r="D2093" s="12" t="s">
        <v>12</v>
      </c>
      <c r="E2093" s="33"/>
      <c r="F2093" s="34"/>
      <c r="G2093" s="34"/>
      <c r="H2093" s="34"/>
      <c r="I2093" s="34"/>
      <c r="J2093" s="34"/>
      <c r="K2093" s="34"/>
      <c r="L2093" s="34"/>
      <c r="M2093" s="34"/>
      <c r="N2093" s="34"/>
      <c r="O2093" s="34"/>
      <c r="P2093" s="73"/>
      <c r="Q2093" s="17" t="s">
        <v>814</v>
      </c>
      <c r="R2093" s="2"/>
    </row>
    <row r="2094" spans="1:18" x14ac:dyDescent="0.25">
      <c r="A2094" s="6"/>
      <c r="B2094" s="44"/>
      <c r="C2094" s="11"/>
      <c r="D2094" s="11"/>
      <c r="E2094" s="31"/>
      <c r="P2094" s="72"/>
      <c r="Q2094" s="2"/>
      <c r="R2094" s="2"/>
    </row>
    <row r="2095" spans="1:18" x14ac:dyDescent="0.25">
      <c r="A2095" s="6"/>
      <c r="B2095" s="45" t="s">
        <v>677</v>
      </c>
      <c r="C2095" s="11"/>
      <c r="D2095" s="11"/>
      <c r="E2095" s="31"/>
      <c r="P2095" s="72"/>
      <c r="Q2095" s="2"/>
      <c r="R2095" s="2"/>
    </row>
    <row r="2096" spans="1:18" x14ac:dyDescent="0.25">
      <c r="A2096" s="6"/>
      <c r="B2096" s="44"/>
      <c r="C2096" s="11"/>
      <c r="D2096" s="11"/>
      <c r="E2096" s="31"/>
      <c r="P2096" s="72"/>
      <c r="Q2096" s="2"/>
      <c r="R2096" s="2"/>
    </row>
    <row r="2097" spans="1:18" x14ac:dyDescent="0.25">
      <c r="A2097" s="7" t="s">
        <v>15</v>
      </c>
      <c r="B2097" s="48" t="s">
        <v>678</v>
      </c>
      <c r="C2097" s="11">
        <v>20</v>
      </c>
      <c r="D2097" s="12" t="s">
        <v>12</v>
      </c>
      <c r="E2097" s="33"/>
      <c r="F2097" s="34"/>
      <c r="G2097" s="34"/>
      <c r="H2097" s="34"/>
      <c r="I2097" s="34"/>
      <c r="J2097" s="34"/>
      <c r="K2097" s="34"/>
      <c r="L2097" s="34"/>
      <c r="M2097" s="34"/>
      <c r="N2097" s="34"/>
      <c r="O2097" s="34"/>
      <c r="P2097" s="73"/>
      <c r="Q2097" s="17" t="s">
        <v>814</v>
      </c>
      <c r="R2097" s="2"/>
    </row>
    <row r="2098" spans="1:18" x14ac:dyDescent="0.25">
      <c r="A2098" s="6"/>
      <c r="B2098" s="44"/>
      <c r="C2098" s="11"/>
      <c r="D2098" s="11"/>
      <c r="E2098" s="31"/>
      <c r="P2098" s="72"/>
      <c r="Q2098" s="2"/>
      <c r="R2098" s="2"/>
    </row>
    <row r="2099" spans="1:18" x14ac:dyDescent="0.25">
      <c r="A2099" s="6"/>
      <c r="B2099" s="45" t="s">
        <v>679</v>
      </c>
      <c r="C2099" s="11"/>
      <c r="D2099" s="11"/>
      <c r="E2099" s="31"/>
      <c r="P2099" s="72"/>
      <c r="Q2099" s="2"/>
      <c r="R2099" s="2"/>
    </row>
    <row r="2100" spans="1:18" x14ac:dyDescent="0.25">
      <c r="A2100" s="6"/>
      <c r="B2100" s="44"/>
      <c r="C2100" s="11"/>
      <c r="D2100" s="11"/>
      <c r="E2100" s="31"/>
      <c r="P2100" s="72"/>
      <c r="Q2100" s="2"/>
      <c r="R2100" s="2"/>
    </row>
    <row r="2101" spans="1:18" x14ac:dyDescent="0.25">
      <c r="A2101" s="7" t="s">
        <v>16</v>
      </c>
      <c r="B2101" s="48" t="s">
        <v>680</v>
      </c>
      <c r="C2101" s="11">
        <v>2</v>
      </c>
      <c r="D2101" s="12" t="s">
        <v>12</v>
      </c>
      <c r="E2101" s="33"/>
      <c r="F2101" s="34"/>
      <c r="G2101" s="34"/>
      <c r="H2101" s="34"/>
      <c r="I2101" s="34"/>
      <c r="J2101" s="34"/>
      <c r="K2101" s="34"/>
      <c r="L2101" s="34"/>
      <c r="M2101" s="34"/>
      <c r="N2101" s="34"/>
      <c r="O2101" s="34"/>
      <c r="P2101" s="73"/>
      <c r="Q2101" s="17" t="s">
        <v>814</v>
      </c>
      <c r="R2101" s="2"/>
    </row>
    <row r="2102" spans="1:18" x14ac:dyDescent="0.25">
      <c r="A2102" s="6"/>
      <c r="B2102" s="44"/>
      <c r="C2102" s="11"/>
      <c r="D2102" s="11"/>
      <c r="E2102" s="31"/>
      <c r="P2102" s="72"/>
      <c r="Q2102" s="2"/>
      <c r="R2102" s="2"/>
    </row>
    <row r="2103" spans="1:18" x14ac:dyDescent="0.25">
      <c r="A2103" s="6"/>
      <c r="B2103" s="45" t="s">
        <v>681</v>
      </c>
      <c r="C2103" s="11"/>
      <c r="D2103" s="11"/>
      <c r="E2103" s="31"/>
      <c r="P2103" s="72"/>
      <c r="Q2103" s="2"/>
      <c r="R2103" s="2"/>
    </row>
    <row r="2104" spans="1:18" x14ac:dyDescent="0.25">
      <c r="A2104" s="6"/>
      <c r="B2104" s="44"/>
      <c r="C2104" s="11"/>
      <c r="D2104" s="11"/>
      <c r="E2104" s="31"/>
      <c r="P2104" s="72"/>
      <c r="Q2104" s="2"/>
      <c r="R2104" s="2"/>
    </row>
    <row r="2105" spans="1:18" x14ac:dyDescent="0.25">
      <c r="A2105" s="7" t="s">
        <v>17</v>
      </c>
      <c r="B2105" s="48" t="s">
        <v>682</v>
      </c>
      <c r="C2105" s="11">
        <v>4</v>
      </c>
      <c r="D2105" s="12" t="s">
        <v>12</v>
      </c>
      <c r="E2105" s="33"/>
      <c r="F2105" s="34"/>
      <c r="G2105" s="34"/>
      <c r="H2105" s="34"/>
      <c r="I2105" s="34"/>
      <c r="J2105" s="34"/>
      <c r="K2105" s="34"/>
      <c r="L2105" s="34"/>
      <c r="M2105" s="34"/>
      <c r="N2105" s="34"/>
      <c r="O2105" s="34"/>
      <c r="P2105" s="73"/>
      <c r="Q2105" s="17" t="s">
        <v>814</v>
      </c>
      <c r="R2105" s="2"/>
    </row>
    <row r="2106" spans="1:18" x14ac:dyDescent="0.25">
      <c r="A2106" s="6"/>
      <c r="B2106" s="44"/>
      <c r="C2106" s="11"/>
      <c r="D2106" s="11"/>
      <c r="E2106" s="31"/>
      <c r="P2106" s="72"/>
      <c r="Q2106" s="2"/>
      <c r="R2106" s="2"/>
    </row>
    <row r="2107" spans="1:18" x14ac:dyDescent="0.25">
      <c r="A2107" s="6"/>
      <c r="B2107" s="45" t="s">
        <v>683</v>
      </c>
      <c r="C2107" s="11"/>
      <c r="D2107" s="11"/>
      <c r="E2107" s="31"/>
      <c r="P2107" s="72"/>
      <c r="Q2107" s="2"/>
      <c r="R2107" s="2"/>
    </row>
    <row r="2108" spans="1:18" x14ac:dyDescent="0.25">
      <c r="A2108" s="6"/>
      <c r="B2108" s="44"/>
      <c r="C2108" s="11"/>
      <c r="D2108" s="11"/>
      <c r="E2108" s="31"/>
      <c r="P2108" s="72"/>
      <c r="Q2108" s="2"/>
      <c r="R2108" s="2"/>
    </row>
    <row r="2109" spans="1:18" x14ac:dyDescent="0.25">
      <c r="A2109" s="7" t="s">
        <v>18</v>
      </c>
      <c r="B2109" s="48" t="s">
        <v>684</v>
      </c>
      <c r="C2109" s="11">
        <v>20</v>
      </c>
      <c r="D2109" s="12" t="s">
        <v>12</v>
      </c>
      <c r="E2109" s="33"/>
      <c r="F2109" s="34"/>
      <c r="G2109" s="34"/>
      <c r="H2109" s="34"/>
      <c r="I2109" s="34"/>
      <c r="J2109" s="34"/>
      <c r="K2109" s="34"/>
      <c r="L2109" s="34"/>
      <c r="M2109" s="34"/>
      <c r="N2109" s="34"/>
      <c r="O2109" s="34"/>
      <c r="P2109" s="73"/>
      <c r="Q2109" s="17" t="s">
        <v>814</v>
      </c>
      <c r="R2109" s="2"/>
    </row>
    <row r="2110" spans="1:18" x14ac:dyDescent="0.25">
      <c r="A2110" s="6"/>
      <c r="B2110" s="44"/>
      <c r="C2110" s="11"/>
      <c r="D2110" s="11"/>
      <c r="E2110" s="31"/>
      <c r="P2110" s="72"/>
      <c r="Q2110" s="2"/>
      <c r="R2110" s="2"/>
    </row>
    <row r="2111" spans="1:18" x14ac:dyDescent="0.25">
      <c r="A2111" s="6"/>
      <c r="B2111" s="45" t="s">
        <v>685</v>
      </c>
      <c r="C2111" s="11"/>
      <c r="D2111" s="11"/>
      <c r="E2111" s="31"/>
      <c r="P2111" s="72"/>
      <c r="Q2111" s="2"/>
      <c r="R2111" s="2"/>
    </row>
    <row r="2112" spans="1:18" x14ac:dyDescent="0.25">
      <c r="A2112" s="6"/>
      <c r="B2112" s="44"/>
      <c r="C2112" s="11"/>
      <c r="D2112" s="11"/>
      <c r="E2112" s="31"/>
      <c r="P2112" s="72"/>
      <c r="Q2112" s="2"/>
      <c r="R2112" s="2"/>
    </row>
    <row r="2113" spans="1:18" x14ac:dyDescent="0.25">
      <c r="A2113" s="7" t="s">
        <v>38</v>
      </c>
      <c r="B2113" s="48" t="s">
        <v>686</v>
      </c>
      <c r="C2113" s="11">
        <v>20</v>
      </c>
      <c r="D2113" s="12" t="s">
        <v>12</v>
      </c>
      <c r="E2113" s="33"/>
      <c r="F2113" s="34"/>
      <c r="G2113" s="34"/>
      <c r="H2113" s="34"/>
      <c r="I2113" s="34"/>
      <c r="J2113" s="34"/>
      <c r="K2113" s="34"/>
      <c r="L2113" s="34"/>
      <c r="M2113" s="34"/>
      <c r="N2113" s="34"/>
      <c r="O2113" s="34"/>
      <c r="P2113" s="73"/>
      <c r="Q2113" s="17" t="s">
        <v>814</v>
      </c>
      <c r="R2113" s="2"/>
    </row>
    <row r="2114" spans="1:18" x14ac:dyDescent="0.25">
      <c r="A2114" s="6"/>
      <c r="B2114" s="44"/>
      <c r="C2114" s="11"/>
      <c r="D2114" s="11"/>
      <c r="E2114" s="31"/>
      <c r="P2114" s="72"/>
      <c r="Q2114" s="2"/>
      <c r="R2114" s="2"/>
    </row>
    <row r="2115" spans="1:18" x14ac:dyDescent="0.25">
      <c r="A2115" s="6"/>
      <c r="B2115" s="45" t="s">
        <v>687</v>
      </c>
      <c r="C2115" s="11"/>
      <c r="D2115" s="11"/>
      <c r="E2115" s="31"/>
      <c r="P2115" s="72"/>
      <c r="Q2115" s="2"/>
      <c r="R2115" s="2"/>
    </row>
    <row r="2116" spans="1:18" x14ac:dyDescent="0.25">
      <c r="A2116" s="6"/>
      <c r="B2116" s="44"/>
      <c r="C2116" s="11"/>
      <c r="D2116" s="11"/>
      <c r="E2116" s="31"/>
      <c r="P2116" s="72"/>
      <c r="Q2116" s="2"/>
      <c r="R2116" s="2"/>
    </row>
    <row r="2117" spans="1:18" x14ac:dyDescent="0.25">
      <c r="A2117" s="7" t="s">
        <v>39</v>
      </c>
      <c r="B2117" s="48" t="s">
        <v>688</v>
      </c>
      <c r="C2117" s="11">
        <v>20</v>
      </c>
      <c r="D2117" s="12" t="s">
        <v>12</v>
      </c>
      <c r="E2117" s="33"/>
      <c r="F2117" s="34"/>
      <c r="G2117" s="34"/>
      <c r="H2117" s="34"/>
      <c r="I2117" s="34"/>
      <c r="J2117" s="34"/>
      <c r="K2117" s="34"/>
      <c r="L2117" s="34"/>
      <c r="M2117" s="34"/>
      <c r="N2117" s="34"/>
      <c r="O2117" s="34"/>
      <c r="P2117" s="73"/>
      <c r="Q2117" s="17" t="s">
        <v>814</v>
      </c>
      <c r="R2117" s="2"/>
    </row>
    <row r="2118" spans="1:18" x14ac:dyDescent="0.25">
      <c r="A2118" s="6"/>
      <c r="B2118" s="44"/>
      <c r="C2118" s="11"/>
      <c r="D2118" s="11"/>
      <c r="E2118" s="31"/>
      <c r="P2118" s="72"/>
      <c r="Q2118" s="2"/>
      <c r="R2118" s="2"/>
    </row>
    <row r="2119" spans="1:18" x14ac:dyDescent="0.25">
      <c r="A2119" s="6"/>
      <c r="B2119" s="45" t="s">
        <v>689</v>
      </c>
      <c r="C2119" s="11"/>
      <c r="D2119" s="11"/>
      <c r="E2119" s="31"/>
      <c r="P2119" s="72"/>
      <c r="Q2119" s="2"/>
      <c r="R2119" s="2"/>
    </row>
    <row r="2120" spans="1:18" x14ac:dyDescent="0.25">
      <c r="A2120" s="6"/>
      <c r="B2120" s="44"/>
      <c r="C2120" s="11"/>
      <c r="D2120" s="11"/>
      <c r="E2120" s="31"/>
      <c r="P2120" s="72"/>
      <c r="Q2120" s="2"/>
      <c r="R2120" s="2"/>
    </row>
    <row r="2121" spans="1:18" x14ac:dyDescent="0.25">
      <c r="A2121" s="7" t="s">
        <v>40</v>
      </c>
      <c r="B2121" s="48" t="s">
        <v>690</v>
      </c>
      <c r="C2121" s="11">
        <v>20</v>
      </c>
      <c r="D2121" s="12" t="s">
        <v>12</v>
      </c>
      <c r="E2121" s="33"/>
      <c r="F2121" s="34"/>
      <c r="G2121" s="34"/>
      <c r="H2121" s="34"/>
      <c r="I2121" s="34"/>
      <c r="J2121" s="34"/>
      <c r="K2121" s="34"/>
      <c r="L2121" s="34"/>
      <c r="M2121" s="34"/>
      <c r="N2121" s="34"/>
      <c r="O2121" s="34"/>
      <c r="P2121" s="73"/>
      <c r="Q2121" s="17" t="s">
        <v>814</v>
      </c>
      <c r="R2121" s="2"/>
    </row>
    <row r="2122" spans="1:18" x14ac:dyDescent="0.25">
      <c r="A2122" s="6"/>
      <c r="B2122" s="44"/>
      <c r="C2122" s="11"/>
      <c r="D2122" s="11"/>
      <c r="E2122" s="31"/>
      <c r="P2122" s="72"/>
      <c r="Q2122" s="2"/>
      <c r="R2122" s="2"/>
    </row>
    <row r="2123" spans="1:18" x14ac:dyDescent="0.25">
      <c r="A2123" s="6"/>
      <c r="B2123" s="45" t="s">
        <v>691</v>
      </c>
      <c r="C2123" s="11"/>
      <c r="D2123" s="11"/>
      <c r="E2123" s="31"/>
      <c r="P2123" s="72"/>
      <c r="Q2123" s="2"/>
      <c r="R2123" s="2"/>
    </row>
    <row r="2124" spans="1:18" x14ac:dyDescent="0.25">
      <c r="A2124" s="6"/>
      <c r="B2124" s="44"/>
      <c r="C2124" s="11"/>
      <c r="D2124" s="11"/>
      <c r="E2124" s="31"/>
      <c r="P2124" s="72"/>
      <c r="Q2124" s="2"/>
      <c r="R2124" s="2"/>
    </row>
    <row r="2125" spans="1:18" x14ac:dyDescent="0.25">
      <c r="A2125" s="8" t="s">
        <v>41</v>
      </c>
      <c r="B2125" s="49" t="s">
        <v>692</v>
      </c>
      <c r="C2125" s="13">
        <v>2</v>
      </c>
      <c r="D2125" s="14" t="s">
        <v>12</v>
      </c>
      <c r="E2125" s="33"/>
      <c r="F2125" s="34"/>
      <c r="G2125" s="34"/>
      <c r="H2125" s="34"/>
      <c r="I2125" s="34"/>
      <c r="J2125" s="34"/>
      <c r="K2125" s="34"/>
      <c r="L2125" s="34"/>
      <c r="M2125" s="34"/>
      <c r="N2125" s="34"/>
      <c r="O2125" s="34"/>
      <c r="P2125" s="73"/>
      <c r="Q2125" s="17" t="s">
        <v>814</v>
      </c>
      <c r="R2125" s="2"/>
    </row>
    <row r="2126" spans="1:18" x14ac:dyDescent="0.25">
      <c r="A2126" s="6"/>
      <c r="B2126" s="44"/>
      <c r="C2126" s="11"/>
      <c r="D2126" s="11"/>
      <c r="E2126" s="31"/>
      <c r="P2126" s="72"/>
      <c r="Q2126" s="2"/>
      <c r="R2126" s="2"/>
    </row>
    <row r="2127" spans="1:18" x14ac:dyDescent="0.25">
      <c r="A2127" s="6"/>
      <c r="B2127" s="46" t="s">
        <v>693</v>
      </c>
      <c r="C2127" s="11"/>
      <c r="D2127" s="11"/>
      <c r="E2127" s="31"/>
      <c r="P2127" s="72"/>
      <c r="Q2127" s="2"/>
      <c r="R2127" s="4"/>
    </row>
    <row r="2128" spans="1:18" x14ac:dyDescent="0.25">
      <c r="A2128" s="9"/>
      <c r="B2128" s="47"/>
      <c r="C2128" s="13"/>
      <c r="D2128" s="13"/>
      <c r="E2128" s="31"/>
      <c r="P2128" s="72"/>
      <c r="Q2128" s="2"/>
      <c r="R2128" s="2"/>
    </row>
    <row r="2129" spans="1:18" x14ac:dyDescent="0.25">
      <c r="A2129" s="6"/>
      <c r="B2129" s="44"/>
      <c r="C2129" s="11"/>
      <c r="D2129" s="11"/>
      <c r="E2129" s="31"/>
      <c r="P2129" s="72"/>
      <c r="Q2129" s="2"/>
      <c r="R2129" s="2"/>
    </row>
    <row r="2130" spans="1:18" ht="30" x14ac:dyDescent="0.25">
      <c r="A2130" s="6"/>
      <c r="B2130" s="45" t="s">
        <v>806</v>
      </c>
      <c r="C2130" s="11"/>
      <c r="D2130" s="11"/>
      <c r="E2130" s="31"/>
      <c r="P2130" s="72"/>
      <c r="Q2130" s="2"/>
      <c r="R2130" s="2"/>
    </row>
    <row r="2131" spans="1:18" x14ac:dyDescent="0.25">
      <c r="A2131" s="6"/>
      <c r="B2131" s="44"/>
      <c r="C2131" s="11"/>
      <c r="D2131" s="11"/>
      <c r="E2131" s="31"/>
      <c r="P2131" s="72"/>
      <c r="Q2131" s="2"/>
      <c r="R2131" s="2"/>
    </row>
    <row r="2132" spans="1:18" x14ac:dyDescent="0.25">
      <c r="A2132" s="6"/>
      <c r="B2132" s="45" t="s">
        <v>56</v>
      </c>
      <c r="C2132" s="11"/>
      <c r="D2132" s="11"/>
      <c r="E2132" s="31"/>
      <c r="P2132" s="72"/>
      <c r="Q2132" s="2"/>
      <c r="R2132" s="2"/>
    </row>
    <row r="2133" spans="1:18" x14ac:dyDescent="0.25">
      <c r="A2133" s="6"/>
      <c r="B2133" s="45"/>
      <c r="C2133" s="11"/>
      <c r="D2133" s="11"/>
      <c r="E2133" s="31"/>
      <c r="P2133" s="72"/>
      <c r="Q2133" s="2"/>
      <c r="R2133" s="2"/>
    </row>
    <row r="2134" spans="1:18" x14ac:dyDescent="0.25">
      <c r="A2134" s="6"/>
      <c r="B2134" s="45" t="s">
        <v>5</v>
      </c>
      <c r="C2134" s="11"/>
      <c r="D2134" s="11"/>
      <c r="E2134" s="31"/>
      <c r="P2134" s="72"/>
      <c r="Q2134" s="2"/>
      <c r="R2134" s="2"/>
    </row>
    <row r="2135" spans="1:18" x14ac:dyDescent="0.25">
      <c r="A2135" s="6"/>
      <c r="B2135" s="45"/>
      <c r="C2135" s="11"/>
      <c r="D2135" s="11"/>
      <c r="E2135" s="31"/>
      <c r="P2135" s="72"/>
      <c r="Q2135" s="2"/>
      <c r="R2135" s="2"/>
    </row>
    <row r="2136" spans="1:18" x14ac:dyDescent="0.25">
      <c r="A2136" s="6"/>
      <c r="B2136" s="45" t="s">
        <v>6</v>
      </c>
      <c r="C2136" s="11"/>
      <c r="D2136" s="11"/>
      <c r="E2136" s="31"/>
      <c r="P2136" s="72"/>
      <c r="Q2136" s="2"/>
      <c r="R2136" s="2"/>
    </row>
    <row r="2137" spans="1:18" x14ac:dyDescent="0.25">
      <c r="A2137" s="6"/>
      <c r="B2137" s="45"/>
      <c r="C2137" s="11"/>
      <c r="D2137" s="11"/>
      <c r="E2137" s="31"/>
      <c r="P2137" s="72"/>
      <c r="Q2137" s="2"/>
      <c r="R2137" s="2"/>
    </row>
    <row r="2138" spans="1:18" x14ac:dyDescent="0.25">
      <c r="A2138" s="6"/>
      <c r="B2138" s="45" t="s">
        <v>7</v>
      </c>
      <c r="C2138" s="11"/>
      <c r="D2138" s="11"/>
      <c r="E2138" s="31"/>
      <c r="P2138" s="72"/>
      <c r="Q2138" s="2"/>
      <c r="R2138" s="2"/>
    </row>
    <row r="2139" spans="1:18" x14ac:dyDescent="0.25">
      <c r="A2139" s="6"/>
      <c r="B2139" s="44"/>
      <c r="C2139" s="11"/>
      <c r="D2139" s="11"/>
      <c r="E2139" s="31"/>
      <c r="P2139" s="72"/>
      <c r="Q2139" s="2"/>
      <c r="R2139" s="2"/>
    </row>
    <row r="2140" spans="1:18" s="19" customFormat="1" ht="60" x14ac:dyDescent="0.25">
      <c r="A2140" s="7" t="s">
        <v>9</v>
      </c>
      <c r="B2140" s="53" t="s">
        <v>8</v>
      </c>
      <c r="C2140" s="6">
        <v>1</v>
      </c>
      <c r="D2140" s="7" t="s">
        <v>10</v>
      </c>
      <c r="E2140" s="35"/>
      <c r="F2140" s="36"/>
      <c r="G2140" s="36"/>
      <c r="H2140" s="36"/>
      <c r="I2140" s="36"/>
      <c r="J2140" s="36"/>
      <c r="K2140" s="36"/>
      <c r="L2140" s="36"/>
      <c r="M2140" s="36"/>
      <c r="N2140" s="36"/>
      <c r="O2140" s="36"/>
      <c r="P2140" s="75"/>
      <c r="Q2140" s="18" t="s">
        <v>813</v>
      </c>
      <c r="R2140" s="20"/>
    </row>
    <row r="2141" spans="1:18" x14ac:dyDescent="0.25">
      <c r="A2141" s="6"/>
      <c r="B2141" s="44"/>
      <c r="C2141" s="11"/>
      <c r="D2141" s="11"/>
      <c r="E2141" s="31"/>
      <c r="P2141" s="72"/>
      <c r="Q2141" s="2"/>
      <c r="R2141" s="2"/>
    </row>
    <row r="2142" spans="1:18" x14ac:dyDescent="0.25">
      <c r="A2142" s="6"/>
      <c r="B2142" s="45" t="s">
        <v>694</v>
      </c>
      <c r="C2142" s="11"/>
      <c r="D2142" s="11"/>
      <c r="E2142" s="31"/>
      <c r="P2142" s="72"/>
      <c r="Q2142" s="2"/>
      <c r="R2142" s="2"/>
    </row>
    <row r="2143" spans="1:18" x14ac:dyDescent="0.25">
      <c r="A2143" s="6"/>
      <c r="B2143" s="45"/>
      <c r="C2143" s="11"/>
      <c r="D2143" s="11"/>
      <c r="E2143" s="31"/>
      <c r="P2143" s="72"/>
      <c r="Q2143" s="2"/>
      <c r="R2143" s="2"/>
    </row>
    <row r="2144" spans="1:18" ht="30" x14ac:dyDescent="0.25">
      <c r="A2144" s="6"/>
      <c r="B2144" s="45" t="s">
        <v>695</v>
      </c>
      <c r="C2144" s="11"/>
      <c r="D2144" s="11"/>
      <c r="E2144" s="31"/>
      <c r="P2144" s="72"/>
      <c r="Q2144" s="2"/>
      <c r="R2144" s="2"/>
    </row>
    <row r="2145" spans="1:18" x14ac:dyDescent="0.25">
      <c r="A2145" s="6"/>
      <c r="B2145" s="44"/>
      <c r="C2145" s="11"/>
      <c r="D2145" s="11"/>
      <c r="E2145" s="31"/>
      <c r="P2145" s="72"/>
      <c r="Q2145" s="2"/>
      <c r="R2145" s="2"/>
    </row>
    <row r="2146" spans="1:18" x14ac:dyDescent="0.25">
      <c r="A2146" s="7" t="s">
        <v>13</v>
      </c>
      <c r="B2146" s="48" t="s">
        <v>864</v>
      </c>
      <c r="C2146" s="11">
        <v>16</v>
      </c>
      <c r="D2146" s="12" t="s">
        <v>12</v>
      </c>
      <c r="E2146" s="25">
        <f>K2146/144*5</f>
        <v>5</v>
      </c>
      <c r="F2146" s="26">
        <f>C2146*E2146</f>
        <v>80</v>
      </c>
      <c r="G2146" s="26">
        <v>523</v>
      </c>
      <c r="H2146" s="26">
        <f>C2146*G2146</f>
        <v>8368</v>
      </c>
      <c r="I2146" s="27"/>
      <c r="J2146" s="26">
        <f>C2146*I2146</f>
        <v>0</v>
      </c>
      <c r="K2146" s="28">
        <v>144</v>
      </c>
      <c r="L2146" s="26">
        <f>C2146*K2146</f>
        <v>2304</v>
      </c>
      <c r="M2146" s="26">
        <f>E2146+G2146+I2146+K2146</f>
        <v>672</v>
      </c>
      <c r="N2146" s="26">
        <f>M2146*N$2</f>
        <v>73.92</v>
      </c>
      <c r="O2146" s="26">
        <f>M2146+N2146</f>
        <v>745.92</v>
      </c>
      <c r="P2146" s="74">
        <f>O2146/39</f>
        <v>19.126153846153844</v>
      </c>
      <c r="Q2146" s="39">
        <f>O2146+P2146</f>
        <v>765.04615384615386</v>
      </c>
      <c r="R2146" s="39">
        <f>C2146*Q2146</f>
        <v>12240.738461538462</v>
      </c>
    </row>
    <row r="2147" spans="1:18" x14ac:dyDescent="0.25">
      <c r="A2147" s="6"/>
      <c r="B2147" s="44"/>
      <c r="C2147" s="11"/>
      <c r="D2147" s="11"/>
      <c r="E2147" s="31"/>
      <c r="P2147" s="72"/>
      <c r="Q2147" s="2"/>
      <c r="R2147" s="2"/>
    </row>
    <row r="2148" spans="1:18" ht="30" x14ac:dyDescent="0.25">
      <c r="A2148" s="6"/>
      <c r="B2148" s="45" t="s">
        <v>696</v>
      </c>
      <c r="C2148" s="11"/>
      <c r="D2148" s="11"/>
      <c r="E2148" s="31"/>
      <c r="P2148" s="72"/>
      <c r="Q2148" s="2"/>
      <c r="R2148" s="2"/>
    </row>
    <row r="2149" spans="1:18" x14ac:dyDescent="0.25">
      <c r="A2149" s="6"/>
      <c r="B2149" s="44"/>
      <c r="C2149" s="11"/>
      <c r="D2149" s="11"/>
      <c r="E2149" s="31"/>
      <c r="P2149" s="72"/>
      <c r="Q2149" s="2"/>
      <c r="R2149" s="2"/>
    </row>
    <row r="2150" spans="1:18" x14ac:dyDescent="0.25">
      <c r="A2150" s="7" t="s">
        <v>18</v>
      </c>
      <c r="B2150" s="48" t="s">
        <v>865</v>
      </c>
      <c r="C2150" s="11">
        <v>2</v>
      </c>
      <c r="D2150" s="12" t="s">
        <v>12</v>
      </c>
      <c r="E2150" s="25">
        <f>K2150/144*5</f>
        <v>5</v>
      </c>
      <c r="F2150" s="26">
        <f>C2150*E2150</f>
        <v>10</v>
      </c>
      <c r="G2150" s="26">
        <v>656</v>
      </c>
      <c r="H2150" s="26">
        <f>C2150*G2150</f>
        <v>1312</v>
      </c>
      <c r="I2150" s="27"/>
      <c r="J2150" s="26">
        <f>C2150*I2150</f>
        <v>0</v>
      </c>
      <c r="K2150" s="28">
        <v>144</v>
      </c>
      <c r="L2150" s="26">
        <f>C2150*K2150</f>
        <v>288</v>
      </c>
      <c r="M2150" s="26">
        <f>E2150+G2150+I2150+K2150</f>
        <v>805</v>
      </c>
      <c r="N2150" s="26">
        <f>M2150*N$2</f>
        <v>88.55</v>
      </c>
      <c r="O2150" s="26">
        <f>M2150+N2150</f>
        <v>893.55</v>
      </c>
      <c r="P2150" s="74">
        <f>O2150/39</f>
        <v>22.911538461538459</v>
      </c>
      <c r="Q2150" s="39">
        <f>O2150+P2150</f>
        <v>916.46153846153845</v>
      </c>
      <c r="R2150" s="39">
        <f>C2150*Q2150</f>
        <v>1832.9230769230769</v>
      </c>
    </row>
    <row r="2151" spans="1:18" x14ac:dyDescent="0.25">
      <c r="A2151" s="6"/>
      <c r="B2151" s="44"/>
      <c r="C2151" s="11"/>
      <c r="D2151" s="11"/>
      <c r="E2151" s="31"/>
      <c r="P2151" s="72"/>
      <c r="Q2151" s="2"/>
      <c r="R2151" s="2"/>
    </row>
    <row r="2152" spans="1:18" x14ac:dyDescent="0.25">
      <c r="A2152" s="6"/>
      <c r="B2152" s="45" t="s">
        <v>698</v>
      </c>
      <c r="C2152" s="11"/>
      <c r="D2152" s="11"/>
      <c r="E2152" s="31"/>
      <c r="P2152" s="72"/>
      <c r="Q2152" s="2"/>
      <c r="R2152" s="2"/>
    </row>
    <row r="2153" spans="1:18" x14ac:dyDescent="0.25">
      <c r="A2153" s="6"/>
      <c r="B2153" s="45"/>
      <c r="C2153" s="11"/>
      <c r="D2153" s="11"/>
      <c r="E2153" s="31"/>
      <c r="P2153" s="72"/>
      <c r="Q2153" s="2"/>
      <c r="R2153" s="2"/>
    </row>
    <row r="2154" spans="1:18" x14ac:dyDescent="0.25">
      <c r="A2154" s="6"/>
      <c r="B2154" s="45" t="s">
        <v>699</v>
      </c>
      <c r="C2154" s="11"/>
      <c r="D2154" s="11"/>
      <c r="E2154" s="31"/>
      <c r="P2154" s="72"/>
      <c r="Q2154" s="2"/>
      <c r="R2154" s="2"/>
    </row>
    <row r="2155" spans="1:18" x14ac:dyDescent="0.25">
      <c r="A2155" s="6"/>
      <c r="B2155" s="44"/>
      <c r="C2155" s="11"/>
      <c r="D2155" s="11"/>
      <c r="E2155" s="31"/>
      <c r="P2155" s="72"/>
      <c r="Q2155" s="2"/>
      <c r="R2155" s="2"/>
    </row>
    <row r="2156" spans="1:18" x14ac:dyDescent="0.25">
      <c r="A2156" s="7" t="s">
        <v>38</v>
      </c>
      <c r="B2156" s="48" t="s">
        <v>700</v>
      </c>
      <c r="C2156" s="11">
        <v>1</v>
      </c>
      <c r="D2156" s="12" t="s">
        <v>12</v>
      </c>
      <c r="E2156" s="25"/>
      <c r="F2156" s="26">
        <f>C2156*E2156</f>
        <v>0</v>
      </c>
      <c r="G2156" s="26"/>
      <c r="H2156" s="26">
        <f>C2156*G2156</f>
        <v>0</v>
      </c>
      <c r="I2156" s="27"/>
      <c r="J2156" s="26">
        <f>C2156*I2156</f>
        <v>0</v>
      </c>
      <c r="K2156" s="28"/>
      <c r="L2156" s="26">
        <f>C2156*K2156</f>
        <v>0</v>
      </c>
      <c r="M2156" s="26">
        <f>E2156+G2156+I2156+K2156</f>
        <v>0</v>
      </c>
      <c r="N2156" s="26">
        <f>M2156*N$2</f>
        <v>0</v>
      </c>
      <c r="O2156" s="26">
        <f>M2156+N2156</f>
        <v>0</v>
      </c>
      <c r="P2156" s="74">
        <f>O2156/39</f>
        <v>0</v>
      </c>
      <c r="Q2156" s="41" t="s">
        <v>828</v>
      </c>
      <c r="R2156" s="39"/>
    </row>
    <row r="2157" spans="1:18" x14ac:dyDescent="0.25">
      <c r="A2157" s="6"/>
      <c r="B2157" s="44"/>
      <c r="C2157" s="11"/>
      <c r="D2157" s="11"/>
      <c r="E2157" s="31"/>
      <c r="P2157" s="72"/>
      <c r="Q2157" s="2"/>
      <c r="R2157" s="2"/>
    </row>
    <row r="2158" spans="1:18" x14ac:dyDescent="0.25">
      <c r="A2158" s="6"/>
      <c r="B2158" s="45" t="s">
        <v>701</v>
      </c>
      <c r="C2158" s="11"/>
      <c r="D2158" s="11"/>
      <c r="E2158" s="31"/>
      <c r="P2158" s="72"/>
      <c r="Q2158" s="2"/>
      <c r="R2158" s="2"/>
    </row>
    <row r="2159" spans="1:18" x14ac:dyDescent="0.25">
      <c r="A2159" s="6"/>
      <c r="B2159" s="44"/>
      <c r="C2159" s="11"/>
      <c r="D2159" s="11"/>
      <c r="E2159" s="31"/>
      <c r="P2159" s="72"/>
      <c r="Q2159" s="2"/>
      <c r="R2159" s="2"/>
    </row>
    <row r="2160" spans="1:18" x14ac:dyDescent="0.25">
      <c r="A2160" s="8" t="s">
        <v>39</v>
      </c>
      <c r="B2160" s="49" t="s">
        <v>702</v>
      </c>
      <c r="C2160" s="13">
        <v>2</v>
      </c>
      <c r="D2160" s="14" t="s">
        <v>12</v>
      </c>
      <c r="E2160" s="25"/>
      <c r="F2160" s="26">
        <f>C2160*E2160</f>
        <v>0</v>
      </c>
      <c r="G2160" s="26"/>
      <c r="H2160" s="26">
        <f>C2160*G2160</f>
        <v>0</v>
      </c>
      <c r="I2160" s="27"/>
      <c r="J2160" s="26">
        <f>C2160*I2160</f>
        <v>0</v>
      </c>
      <c r="K2160" s="28"/>
      <c r="L2160" s="26">
        <f>C2160*K2160</f>
        <v>0</v>
      </c>
      <c r="M2160" s="26">
        <f>E2160+G2160+I2160+K2160</f>
        <v>0</v>
      </c>
      <c r="N2160" s="26">
        <f>M2160*N$2</f>
        <v>0</v>
      </c>
      <c r="O2160" s="26">
        <f>M2160+N2160</f>
        <v>0</v>
      </c>
      <c r="P2160" s="74">
        <f>O2160/39</f>
        <v>0</v>
      </c>
      <c r="Q2160" s="41" t="s">
        <v>828</v>
      </c>
      <c r="R2160" s="39"/>
    </row>
    <row r="2161" spans="1:18" x14ac:dyDescent="0.25">
      <c r="A2161" s="6"/>
      <c r="B2161" s="44"/>
      <c r="C2161" s="11"/>
      <c r="D2161" s="11"/>
      <c r="E2161" s="31"/>
      <c r="P2161" s="72"/>
      <c r="Q2161" s="2"/>
      <c r="R2161" s="2"/>
    </row>
    <row r="2162" spans="1:18" x14ac:dyDescent="0.25">
      <c r="A2162" s="6"/>
      <c r="B2162" s="46" t="s">
        <v>703</v>
      </c>
      <c r="C2162" s="11"/>
      <c r="D2162" s="11"/>
      <c r="E2162" s="31"/>
      <c r="P2162" s="72"/>
      <c r="Q2162" s="2"/>
      <c r="R2162" s="4"/>
    </row>
    <row r="2163" spans="1:18" x14ac:dyDescent="0.25">
      <c r="A2163" s="9"/>
      <c r="B2163" s="47"/>
      <c r="C2163" s="13"/>
      <c r="D2163" s="13"/>
      <c r="E2163" s="31"/>
      <c r="P2163" s="72"/>
      <c r="Q2163" s="2"/>
      <c r="R2163" s="2"/>
    </row>
    <row r="2164" spans="1:18" x14ac:dyDescent="0.25">
      <c r="A2164" s="6"/>
      <c r="B2164" s="44"/>
      <c r="C2164" s="11"/>
      <c r="D2164" s="11"/>
      <c r="E2164" s="31"/>
      <c r="P2164" s="72"/>
      <c r="Q2164" s="2"/>
      <c r="R2164" s="2"/>
    </row>
    <row r="2165" spans="1:18" x14ac:dyDescent="0.25">
      <c r="A2165" s="6"/>
      <c r="B2165" s="45" t="s">
        <v>704</v>
      </c>
      <c r="C2165" s="11"/>
      <c r="D2165" s="11"/>
      <c r="E2165" s="31"/>
      <c r="P2165" s="72"/>
      <c r="Q2165" s="2"/>
      <c r="R2165" s="2"/>
    </row>
    <row r="2166" spans="1:18" x14ac:dyDescent="0.25">
      <c r="A2166" s="6"/>
      <c r="B2166" s="44"/>
      <c r="C2166" s="11"/>
      <c r="D2166" s="11"/>
      <c r="E2166" s="31"/>
      <c r="P2166" s="72"/>
      <c r="Q2166" s="2"/>
      <c r="R2166" s="2"/>
    </row>
    <row r="2167" spans="1:18" ht="30" x14ac:dyDescent="0.25">
      <c r="A2167" s="7" t="s">
        <v>17</v>
      </c>
      <c r="B2167" s="48" t="s">
        <v>866</v>
      </c>
      <c r="C2167" s="11">
        <v>1</v>
      </c>
      <c r="D2167" s="12" t="s">
        <v>12</v>
      </c>
      <c r="E2167" s="25">
        <f>K2167/144*5</f>
        <v>5</v>
      </c>
      <c r="F2167" s="26">
        <f>C2167*E2167</f>
        <v>5</v>
      </c>
      <c r="G2167" s="26">
        <v>1134</v>
      </c>
      <c r="H2167" s="26">
        <f>C2167*G2167</f>
        <v>1134</v>
      </c>
      <c r="I2167" s="27"/>
      <c r="J2167" s="26">
        <f>C2167*I2167</f>
        <v>0</v>
      </c>
      <c r="K2167" s="28">
        <v>144</v>
      </c>
      <c r="L2167" s="26">
        <f>C2167*K2167</f>
        <v>144</v>
      </c>
      <c r="M2167" s="26">
        <f>E2167+G2167+I2167+K2167</f>
        <v>1283</v>
      </c>
      <c r="N2167" s="26">
        <f>M2167*N$2</f>
        <v>141.13</v>
      </c>
      <c r="O2167" s="26">
        <f>M2167+N2167</f>
        <v>1424.13</v>
      </c>
      <c r="P2167" s="74">
        <f>O2167/39</f>
        <v>36.516153846153848</v>
      </c>
      <c r="Q2167" s="39">
        <f>O2167+P2167</f>
        <v>1460.646153846154</v>
      </c>
      <c r="R2167" s="39">
        <f>C2167*Q2167</f>
        <v>1460.646153846154</v>
      </c>
    </row>
    <row r="2168" spans="1:18" x14ac:dyDescent="0.25">
      <c r="A2168" s="6"/>
      <c r="B2168" s="44"/>
      <c r="C2168" s="11"/>
      <c r="D2168" s="11"/>
      <c r="E2168" s="31"/>
      <c r="P2168" s="72"/>
      <c r="Q2168" s="2"/>
      <c r="R2168" s="2"/>
    </row>
    <row r="2169" spans="1:18" x14ac:dyDescent="0.25">
      <c r="A2169" s="6"/>
      <c r="B2169" s="45" t="s">
        <v>705</v>
      </c>
      <c r="C2169" s="11"/>
      <c r="D2169" s="11"/>
      <c r="E2169" s="31"/>
      <c r="P2169" s="72"/>
      <c r="Q2169" s="2"/>
      <c r="R2169" s="2"/>
    </row>
    <row r="2170" spans="1:18" x14ac:dyDescent="0.25">
      <c r="A2170" s="6"/>
      <c r="B2170" s="45"/>
      <c r="C2170" s="11"/>
      <c r="D2170" s="11"/>
      <c r="E2170" s="31"/>
      <c r="P2170" s="72"/>
      <c r="Q2170" s="2"/>
      <c r="R2170" s="2"/>
    </row>
    <row r="2171" spans="1:18" ht="30" x14ac:dyDescent="0.25">
      <c r="A2171" s="6"/>
      <c r="B2171" s="45" t="s">
        <v>706</v>
      </c>
      <c r="C2171" s="11"/>
      <c r="D2171" s="11"/>
      <c r="E2171" s="31"/>
      <c r="P2171" s="72"/>
      <c r="Q2171" s="2"/>
      <c r="R2171" s="2"/>
    </row>
    <row r="2172" spans="1:18" x14ac:dyDescent="0.25">
      <c r="A2172" s="6"/>
      <c r="B2172" s="44"/>
      <c r="C2172" s="11"/>
      <c r="D2172" s="11"/>
      <c r="E2172" s="31"/>
      <c r="P2172" s="72"/>
      <c r="Q2172" s="2"/>
      <c r="R2172" s="2"/>
    </row>
    <row r="2173" spans="1:18" x14ac:dyDescent="0.25">
      <c r="A2173" s="7" t="s">
        <v>18</v>
      </c>
      <c r="B2173" s="48" t="s">
        <v>867</v>
      </c>
      <c r="C2173" s="11">
        <v>15</v>
      </c>
      <c r="D2173" s="12" t="s">
        <v>12</v>
      </c>
      <c r="E2173" s="25">
        <f>K2173/144*5</f>
        <v>5</v>
      </c>
      <c r="F2173" s="26">
        <f>C2173*E2173</f>
        <v>75</v>
      </c>
      <c r="G2173" s="26">
        <v>669</v>
      </c>
      <c r="H2173" s="26">
        <f>C2173*G2173</f>
        <v>10035</v>
      </c>
      <c r="I2173" s="27"/>
      <c r="J2173" s="26">
        <f>C2173*I2173</f>
        <v>0</v>
      </c>
      <c r="K2173" s="28">
        <v>144</v>
      </c>
      <c r="L2173" s="26">
        <f>C2173*K2173</f>
        <v>2160</v>
      </c>
      <c r="M2173" s="26">
        <f>E2173+G2173+I2173+K2173</f>
        <v>818</v>
      </c>
      <c r="N2173" s="26">
        <f>M2173*N$2</f>
        <v>89.98</v>
      </c>
      <c r="O2173" s="26">
        <f>M2173+N2173</f>
        <v>907.98</v>
      </c>
      <c r="P2173" s="74">
        <f>O2173/39</f>
        <v>23.281538461538464</v>
      </c>
      <c r="Q2173" s="39">
        <f>O2173+P2173</f>
        <v>931.26153846153852</v>
      </c>
      <c r="R2173" s="39">
        <f>C2173*Q2173</f>
        <v>13968.923076923078</v>
      </c>
    </row>
    <row r="2174" spans="1:18" x14ac:dyDescent="0.25">
      <c r="A2174" s="6"/>
      <c r="B2174" s="44"/>
      <c r="C2174" s="11"/>
      <c r="D2174" s="11"/>
      <c r="E2174" s="31"/>
      <c r="P2174" s="72"/>
      <c r="Q2174" s="2"/>
      <c r="R2174" s="2"/>
    </row>
    <row r="2175" spans="1:18" x14ac:dyDescent="0.25">
      <c r="A2175" s="6"/>
      <c r="B2175" s="45" t="s">
        <v>707</v>
      </c>
      <c r="C2175" s="11"/>
      <c r="D2175" s="11"/>
      <c r="E2175" s="31"/>
      <c r="P2175" s="72"/>
      <c r="Q2175" s="2"/>
      <c r="R2175" s="2"/>
    </row>
    <row r="2176" spans="1:18" x14ac:dyDescent="0.25">
      <c r="A2176" s="6"/>
      <c r="B2176" s="45"/>
      <c r="C2176" s="11"/>
      <c r="D2176" s="11"/>
      <c r="E2176" s="31"/>
      <c r="P2176" s="72"/>
      <c r="Q2176" s="2"/>
      <c r="R2176" s="2"/>
    </row>
    <row r="2177" spans="1:18" ht="30" x14ac:dyDescent="0.25">
      <c r="A2177" s="6"/>
      <c r="B2177" s="45" t="s">
        <v>706</v>
      </c>
      <c r="C2177" s="11"/>
      <c r="D2177" s="11"/>
      <c r="E2177" s="31"/>
      <c r="P2177" s="72"/>
      <c r="Q2177" s="2"/>
      <c r="R2177" s="2"/>
    </row>
    <row r="2178" spans="1:18" x14ac:dyDescent="0.25">
      <c r="A2178" s="6"/>
      <c r="B2178" s="44"/>
      <c r="C2178" s="11"/>
      <c r="D2178" s="11"/>
      <c r="E2178" s="31"/>
      <c r="P2178" s="72"/>
      <c r="Q2178" s="2"/>
      <c r="R2178" s="2"/>
    </row>
    <row r="2179" spans="1:18" x14ac:dyDescent="0.25">
      <c r="A2179" s="7" t="s">
        <v>38</v>
      </c>
      <c r="B2179" s="48" t="s">
        <v>868</v>
      </c>
      <c r="C2179" s="11">
        <v>2</v>
      </c>
      <c r="D2179" s="12" t="s">
        <v>12</v>
      </c>
      <c r="E2179" s="25">
        <f>K2179/144*5</f>
        <v>5</v>
      </c>
      <c r="F2179" s="26">
        <f>C2179*E2179</f>
        <v>10</v>
      </c>
      <c r="G2179" s="26">
        <v>647</v>
      </c>
      <c r="H2179" s="26">
        <f>C2179*G2179</f>
        <v>1294</v>
      </c>
      <c r="I2179" s="27"/>
      <c r="J2179" s="26">
        <f>C2179*I2179</f>
        <v>0</v>
      </c>
      <c r="K2179" s="28">
        <v>144</v>
      </c>
      <c r="L2179" s="26">
        <f>C2179*K2179</f>
        <v>288</v>
      </c>
      <c r="M2179" s="26">
        <f>E2179+G2179+I2179+K2179</f>
        <v>796</v>
      </c>
      <c r="N2179" s="26">
        <f>M2179*N$2</f>
        <v>87.56</v>
      </c>
      <c r="O2179" s="26">
        <f>M2179+N2179</f>
        <v>883.56</v>
      </c>
      <c r="P2179" s="74">
        <f>O2179/39</f>
        <v>22.655384615384612</v>
      </c>
      <c r="Q2179" s="39">
        <f>O2179+P2179</f>
        <v>906.21538461538455</v>
      </c>
      <c r="R2179" s="39">
        <f>C2179*Q2179</f>
        <v>1812.4307692307691</v>
      </c>
    </row>
    <row r="2180" spans="1:18" x14ac:dyDescent="0.25">
      <c r="A2180" s="6"/>
      <c r="B2180" s="44"/>
      <c r="C2180" s="11"/>
      <c r="D2180" s="11"/>
      <c r="E2180" s="31"/>
      <c r="P2180" s="72"/>
      <c r="Q2180" s="2"/>
      <c r="R2180" s="2"/>
    </row>
    <row r="2181" spans="1:18" x14ac:dyDescent="0.25">
      <c r="A2181" s="6"/>
      <c r="B2181" s="45" t="s">
        <v>708</v>
      </c>
      <c r="C2181" s="11"/>
      <c r="D2181" s="11"/>
      <c r="E2181" s="31"/>
      <c r="P2181" s="72"/>
      <c r="Q2181" s="2"/>
      <c r="R2181" s="2"/>
    </row>
    <row r="2182" spans="1:18" x14ac:dyDescent="0.25">
      <c r="A2182" s="6"/>
      <c r="B2182" s="45"/>
      <c r="C2182" s="11"/>
      <c r="D2182" s="11"/>
      <c r="E2182" s="31"/>
      <c r="P2182" s="72"/>
      <c r="Q2182" s="2"/>
      <c r="R2182" s="2"/>
    </row>
    <row r="2183" spans="1:18" ht="30" x14ac:dyDescent="0.25">
      <c r="A2183" s="6"/>
      <c r="B2183" s="45" t="s">
        <v>706</v>
      </c>
      <c r="C2183" s="11"/>
      <c r="D2183" s="11"/>
      <c r="E2183" s="31"/>
      <c r="P2183" s="72"/>
      <c r="Q2183" s="2"/>
      <c r="R2183" s="2"/>
    </row>
    <row r="2184" spans="1:18" x14ac:dyDescent="0.25">
      <c r="A2184" s="6"/>
      <c r="B2184" s="44"/>
      <c r="C2184" s="11"/>
      <c r="D2184" s="11"/>
      <c r="E2184" s="31"/>
      <c r="P2184" s="72"/>
      <c r="Q2184" s="2"/>
      <c r="R2184" s="2"/>
    </row>
    <row r="2185" spans="1:18" x14ac:dyDescent="0.25">
      <c r="A2185" s="7" t="s">
        <v>39</v>
      </c>
      <c r="B2185" s="48" t="s">
        <v>869</v>
      </c>
      <c r="C2185" s="11">
        <v>1</v>
      </c>
      <c r="D2185" s="12" t="s">
        <v>12</v>
      </c>
      <c r="E2185" s="25">
        <f>K2185/144*5</f>
        <v>5</v>
      </c>
      <c r="F2185" s="26">
        <f>C2185*E2185</f>
        <v>5</v>
      </c>
      <c r="G2185" s="26">
        <v>759</v>
      </c>
      <c r="H2185" s="26">
        <f>C2185*G2185</f>
        <v>759</v>
      </c>
      <c r="I2185" s="27"/>
      <c r="J2185" s="26">
        <f>C2185*I2185</f>
        <v>0</v>
      </c>
      <c r="K2185" s="28">
        <v>144</v>
      </c>
      <c r="L2185" s="26">
        <f>C2185*K2185</f>
        <v>144</v>
      </c>
      <c r="M2185" s="26">
        <f>E2185+G2185+I2185+K2185</f>
        <v>908</v>
      </c>
      <c r="N2185" s="26">
        <f>M2185*N$2</f>
        <v>99.88</v>
      </c>
      <c r="O2185" s="26">
        <f>M2185+N2185</f>
        <v>1007.88</v>
      </c>
      <c r="P2185" s="74">
        <f>O2185/39</f>
        <v>25.843076923076922</v>
      </c>
      <c r="Q2185" s="39">
        <f>O2185+P2185</f>
        <v>1033.7230769230769</v>
      </c>
      <c r="R2185" s="39">
        <f>C2185*Q2185</f>
        <v>1033.7230769230769</v>
      </c>
    </row>
    <row r="2186" spans="1:18" x14ac:dyDescent="0.25">
      <c r="A2186" s="6"/>
      <c r="B2186" s="44"/>
      <c r="C2186" s="11"/>
      <c r="D2186" s="11"/>
      <c r="E2186" s="31"/>
      <c r="P2186" s="72"/>
      <c r="Q2186" s="2"/>
      <c r="R2186" s="2"/>
    </row>
    <row r="2187" spans="1:18" x14ac:dyDescent="0.25">
      <c r="A2187" s="6"/>
      <c r="B2187" s="45" t="s">
        <v>709</v>
      </c>
      <c r="C2187" s="11"/>
      <c r="D2187" s="11"/>
      <c r="E2187" s="31"/>
      <c r="P2187" s="72"/>
      <c r="Q2187" s="2"/>
      <c r="R2187" s="2"/>
    </row>
    <row r="2188" spans="1:18" x14ac:dyDescent="0.25">
      <c r="A2188" s="6"/>
      <c r="B2188" s="45"/>
      <c r="C2188" s="11"/>
      <c r="D2188" s="11"/>
      <c r="E2188" s="31"/>
      <c r="P2188" s="72"/>
      <c r="Q2188" s="2"/>
      <c r="R2188" s="2"/>
    </row>
    <row r="2189" spans="1:18" ht="30" x14ac:dyDescent="0.25">
      <c r="A2189" s="6"/>
      <c r="B2189" s="45" t="s">
        <v>710</v>
      </c>
      <c r="C2189" s="11"/>
      <c r="D2189" s="11"/>
      <c r="E2189" s="31"/>
      <c r="P2189" s="72"/>
      <c r="Q2189" s="2"/>
      <c r="R2189" s="2"/>
    </row>
    <row r="2190" spans="1:18" x14ac:dyDescent="0.25">
      <c r="A2190" s="6"/>
      <c r="B2190" s="44"/>
      <c r="C2190" s="11"/>
      <c r="D2190" s="11"/>
      <c r="E2190" s="31"/>
      <c r="P2190" s="72"/>
      <c r="Q2190" s="2"/>
      <c r="R2190" s="2"/>
    </row>
    <row r="2191" spans="1:18" x14ac:dyDescent="0.25">
      <c r="A2191" s="7" t="s">
        <v>40</v>
      </c>
      <c r="B2191" s="48" t="s">
        <v>711</v>
      </c>
      <c r="C2191" s="11">
        <v>1</v>
      </c>
      <c r="D2191" s="12" t="s">
        <v>12</v>
      </c>
      <c r="E2191" s="25">
        <f>K2191/144*5</f>
        <v>5</v>
      </c>
      <c r="F2191" s="26">
        <f>C2191*E2191</f>
        <v>5</v>
      </c>
      <c r="G2191" s="26">
        <v>1134</v>
      </c>
      <c r="H2191" s="26">
        <f>C2191*G2191</f>
        <v>1134</v>
      </c>
      <c r="I2191" s="27"/>
      <c r="J2191" s="26">
        <f>C2191*I2191</f>
        <v>0</v>
      </c>
      <c r="K2191" s="28">
        <v>144</v>
      </c>
      <c r="L2191" s="26">
        <f>C2191*K2191</f>
        <v>144</v>
      </c>
      <c r="M2191" s="26">
        <f>E2191+G2191+I2191+K2191</f>
        <v>1283</v>
      </c>
      <c r="N2191" s="26">
        <f>M2191*N$2</f>
        <v>141.13</v>
      </c>
      <c r="O2191" s="26">
        <f>M2191+N2191</f>
        <v>1424.13</v>
      </c>
      <c r="P2191" s="74">
        <f>O2191/39</f>
        <v>36.516153846153848</v>
      </c>
      <c r="Q2191" s="39">
        <f>O2191+P2191</f>
        <v>1460.646153846154</v>
      </c>
      <c r="R2191" s="39">
        <f>C2191*Q2191</f>
        <v>1460.646153846154</v>
      </c>
    </row>
    <row r="2192" spans="1:18" x14ac:dyDescent="0.25">
      <c r="A2192" s="6"/>
      <c r="B2192" s="44"/>
      <c r="C2192" s="11"/>
      <c r="D2192" s="11"/>
      <c r="E2192" s="31"/>
      <c r="P2192" s="72"/>
      <c r="Q2192" s="2"/>
      <c r="R2192" s="2"/>
    </row>
    <row r="2193" spans="1:18" x14ac:dyDescent="0.25">
      <c r="A2193" s="6"/>
      <c r="B2193" s="45" t="s">
        <v>712</v>
      </c>
      <c r="C2193" s="11"/>
      <c r="D2193" s="11"/>
      <c r="E2193" s="31"/>
      <c r="P2193" s="72"/>
      <c r="Q2193" s="2"/>
      <c r="R2193" s="2"/>
    </row>
    <row r="2194" spans="1:18" x14ac:dyDescent="0.25">
      <c r="A2194" s="6"/>
      <c r="B2194" s="45"/>
      <c r="C2194" s="11"/>
      <c r="D2194" s="11"/>
      <c r="E2194" s="31"/>
      <c r="P2194" s="72"/>
      <c r="Q2194" s="2"/>
      <c r="R2194" s="2"/>
    </row>
    <row r="2195" spans="1:18" ht="30" x14ac:dyDescent="0.25">
      <c r="A2195" s="6"/>
      <c r="B2195" s="45" t="s">
        <v>713</v>
      </c>
      <c r="C2195" s="11"/>
      <c r="D2195" s="11"/>
      <c r="E2195" s="31"/>
      <c r="P2195" s="72"/>
      <c r="Q2195" s="2"/>
      <c r="R2195" s="2"/>
    </row>
    <row r="2196" spans="1:18" x14ac:dyDescent="0.25">
      <c r="A2196" s="6"/>
      <c r="B2196" s="44"/>
      <c r="C2196" s="11"/>
      <c r="D2196" s="11"/>
      <c r="E2196" s="31"/>
      <c r="P2196" s="72"/>
      <c r="Q2196" s="2"/>
      <c r="R2196" s="2"/>
    </row>
    <row r="2197" spans="1:18" x14ac:dyDescent="0.25">
      <c r="A2197" s="8" t="s">
        <v>41</v>
      </c>
      <c r="B2197" s="49" t="s">
        <v>697</v>
      </c>
      <c r="C2197" s="13">
        <v>1</v>
      </c>
      <c r="D2197" s="14" t="s">
        <v>12</v>
      </c>
      <c r="E2197" s="25">
        <f>K2197/144*5</f>
        <v>5</v>
      </c>
      <c r="F2197" s="26">
        <f>C2197*E2197</f>
        <v>5</v>
      </c>
      <c r="G2197" s="26">
        <v>656</v>
      </c>
      <c r="H2197" s="26">
        <f>C2197*G2197</f>
        <v>656</v>
      </c>
      <c r="I2197" s="27"/>
      <c r="J2197" s="26">
        <f>C2197*I2197</f>
        <v>0</v>
      </c>
      <c r="K2197" s="28">
        <v>144</v>
      </c>
      <c r="L2197" s="26">
        <f>C2197*K2197</f>
        <v>144</v>
      </c>
      <c r="M2197" s="26">
        <f>E2197+G2197+I2197+K2197</f>
        <v>805</v>
      </c>
      <c r="N2197" s="26">
        <f>M2197*N$2</f>
        <v>88.55</v>
      </c>
      <c r="O2197" s="26">
        <f>M2197+N2197</f>
        <v>893.55</v>
      </c>
      <c r="P2197" s="74">
        <f>O2197/39</f>
        <v>22.911538461538459</v>
      </c>
      <c r="Q2197" s="39">
        <f>O2197+P2197</f>
        <v>916.46153846153845</v>
      </c>
      <c r="R2197" s="39">
        <f>C2197*Q2197</f>
        <v>916.46153846153845</v>
      </c>
    </row>
    <row r="2198" spans="1:18" x14ac:dyDescent="0.25">
      <c r="A2198" s="6"/>
      <c r="B2198" s="44"/>
      <c r="C2198" s="11"/>
      <c r="D2198" s="11"/>
      <c r="E2198" s="31"/>
      <c r="P2198" s="72"/>
      <c r="Q2198" s="2"/>
      <c r="R2198" s="2"/>
    </row>
    <row r="2199" spans="1:18" x14ac:dyDescent="0.25">
      <c r="A2199" s="6"/>
      <c r="B2199" s="46" t="s">
        <v>714</v>
      </c>
      <c r="C2199" s="11"/>
      <c r="D2199" s="11"/>
      <c r="E2199" s="31"/>
      <c r="P2199" s="72"/>
      <c r="Q2199" s="2"/>
      <c r="R2199" s="4"/>
    </row>
    <row r="2200" spans="1:18" x14ac:dyDescent="0.25">
      <c r="A2200" s="9"/>
      <c r="B2200" s="47"/>
      <c r="C2200" s="13"/>
      <c r="D2200" s="13"/>
      <c r="E2200" s="31"/>
      <c r="P2200" s="72"/>
      <c r="Q2200" s="2"/>
      <c r="R2200" s="2"/>
    </row>
    <row r="2201" spans="1:18" x14ac:dyDescent="0.25">
      <c r="A2201" s="6"/>
      <c r="B2201" s="44"/>
      <c r="C2201" s="11"/>
      <c r="D2201" s="11"/>
      <c r="E2201" s="31"/>
      <c r="P2201" s="72"/>
      <c r="Q2201" s="2"/>
      <c r="R2201" s="2"/>
    </row>
    <row r="2202" spans="1:18" x14ac:dyDescent="0.25">
      <c r="A2202" s="6"/>
      <c r="B2202" s="45" t="s">
        <v>57</v>
      </c>
      <c r="C2202" s="11"/>
      <c r="D2202" s="11"/>
      <c r="E2202" s="31"/>
      <c r="P2202" s="72"/>
      <c r="Q2202" s="2"/>
      <c r="R2202" s="2"/>
    </row>
    <row r="2203" spans="1:18" x14ac:dyDescent="0.25">
      <c r="A2203" s="6"/>
      <c r="B2203" s="45"/>
      <c r="C2203" s="11"/>
      <c r="D2203" s="11"/>
      <c r="E2203" s="31"/>
      <c r="P2203" s="72"/>
      <c r="Q2203" s="2"/>
      <c r="R2203" s="2"/>
    </row>
    <row r="2204" spans="1:18" x14ac:dyDescent="0.25">
      <c r="A2204" s="6"/>
      <c r="B2204" s="45" t="s">
        <v>58</v>
      </c>
      <c r="C2204" s="11"/>
      <c r="D2204" s="11"/>
      <c r="E2204" s="31"/>
      <c r="P2204" s="72"/>
      <c r="Q2204" s="2"/>
      <c r="R2204" s="2"/>
    </row>
    <row r="2205" spans="1:18" x14ac:dyDescent="0.25">
      <c r="A2205" s="6"/>
      <c r="B2205" s="44"/>
      <c r="C2205" s="11"/>
      <c r="D2205" s="11"/>
      <c r="E2205" s="31"/>
      <c r="P2205" s="72"/>
      <c r="Q2205" s="2"/>
      <c r="R2205" s="2"/>
    </row>
    <row r="2206" spans="1:18" x14ac:dyDescent="0.25">
      <c r="A2206" s="8" t="s">
        <v>38</v>
      </c>
      <c r="B2206" s="49" t="s">
        <v>59</v>
      </c>
      <c r="C2206" s="13">
        <v>27</v>
      </c>
      <c r="D2206" s="14" t="s">
        <v>12</v>
      </c>
      <c r="E2206" s="25"/>
      <c r="F2206" s="26">
        <f>C2206*E2206</f>
        <v>0</v>
      </c>
      <c r="G2206" s="26">
        <v>11.3</v>
      </c>
      <c r="H2206" s="26">
        <f>C2206*G2206</f>
        <v>305.10000000000002</v>
      </c>
      <c r="I2206" s="27"/>
      <c r="J2206" s="26">
        <f>C2206*I2206</f>
        <v>0</v>
      </c>
      <c r="K2206" s="28">
        <v>8</v>
      </c>
      <c r="L2206" s="26">
        <f>C2206*K2206</f>
        <v>216</v>
      </c>
      <c r="M2206" s="26">
        <f>E2206+G2206+I2206+K2206</f>
        <v>19.3</v>
      </c>
      <c r="N2206" s="26">
        <f>M2206*N$2</f>
        <v>2.1230000000000002</v>
      </c>
      <c r="O2206" s="26">
        <f>M2206+N2206</f>
        <v>21.423000000000002</v>
      </c>
      <c r="P2206" s="74">
        <f>O2206/39</f>
        <v>0.54930769230769239</v>
      </c>
      <c r="Q2206" s="39">
        <f>O2206+P2206</f>
        <v>21.972307692307695</v>
      </c>
      <c r="R2206" s="39">
        <f>C2206*Q2206</f>
        <v>593.2523076923078</v>
      </c>
    </row>
    <row r="2207" spans="1:18" x14ac:dyDescent="0.25">
      <c r="A2207" s="6"/>
      <c r="B2207" s="44"/>
      <c r="C2207" s="11"/>
      <c r="D2207" s="11"/>
      <c r="E2207" s="31"/>
      <c r="P2207" s="72"/>
      <c r="Q2207" s="2"/>
      <c r="R2207" s="2"/>
    </row>
    <row r="2208" spans="1:18" x14ac:dyDescent="0.25">
      <c r="A2208" s="6"/>
      <c r="B2208" s="46" t="s">
        <v>715</v>
      </c>
      <c r="C2208" s="11"/>
      <c r="D2208" s="11"/>
      <c r="E2208" s="31"/>
      <c r="P2208" s="72"/>
      <c r="Q2208" s="2"/>
      <c r="R2208" s="4"/>
    </row>
    <row r="2209" spans="1:18" x14ac:dyDescent="0.25">
      <c r="A2209" s="9"/>
      <c r="B2209" s="47"/>
      <c r="C2209" s="13"/>
      <c r="D2209" s="13"/>
      <c r="E2209" s="31"/>
      <c r="P2209" s="72"/>
      <c r="Q2209" s="2"/>
      <c r="R2209" s="2"/>
    </row>
    <row r="2210" spans="1:18" x14ac:dyDescent="0.25">
      <c r="A2210" s="6"/>
      <c r="B2210" s="44"/>
      <c r="C2210" s="11"/>
      <c r="D2210" s="11"/>
      <c r="E2210" s="31"/>
      <c r="P2210" s="72"/>
      <c r="Q2210" s="2"/>
      <c r="R2210" s="2"/>
    </row>
    <row r="2211" spans="1:18" x14ac:dyDescent="0.25">
      <c r="A2211" s="6"/>
      <c r="B2211" s="45" t="s">
        <v>716</v>
      </c>
      <c r="C2211" s="11"/>
      <c r="D2211" s="11"/>
      <c r="E2211" s="31"/>
      <c r="P2211" s="72"/>
      <c r="Q2211" s="2"/>
      <c r="R2211" s="2"/>
    </row>
    <row r="2212" spans="1:18" x14ac:dyDescent="0.25">
      <c r="A2212" s="6"/>
      <c r="B2212" s="44"/>
      <c r="C2212" s="11"/>
      <c r="D2212" s="11"/>
      <c r="E2212" s="31"/>
      <c r="P2212" s="72"/>
      <c r="Q2212" s="2"/>
      <c r="R2212" s="2"/>
    </row>
    <row r="2213" spans="1:18" x14ac:dyDescent="0.25">
      <c r="A2213" s="7" t="s">
        <v>9</v>
      </c>
      <c r="B2213" s="48" t="s">
        <v>717</v>
      </c>
      <c r="C2213" s="11">
        <v>81</v>
      </c>
      <c r="D2213" s="12" t="s">
        <v>12</v>
      </c>
      <c r="E2213" s="65">
        <v>0.26</v>
      </c>
      <c r="F2213" s="26">
        <f>C2213*E2213</f>
        <v>21.060000000000002</v>
      </c>
      <c r="G2213" s="26">
        <v>14.95</v>
      </c>
      <c r="H2213" s="26">
        <f>C2213*G2213</f>
        <v>1210.95</v>
      </c>
      <c r="I2213" s="27"/>
      <c r="J2213" s="26">
        <f>C2213*I2213</f>
        <v>0</v>
      </c>
      <c r="K2213" s="28">
        <v>8</v>
      </c>
      <c r="L2213" s="26">
        <f>C2213*K2213</f>
        <v>648</v>
      </c>
      <c r="M2213" s="26">
        <f>E2213+G2213+I2213+K2213</f>
        <v>23.21</v>
      </c>
      <c r="N2213" s="26">
        <f>M2213*N$2</f>
        <v>2.5531000000000001</v>
      </c>
      <c r="O2213" s="26">
        <f>M2213+N2213</f>
        <v>25.763100000000001</v>
      </c>
      <c r="P2213" s="74">
        <f>O2213/39</f>
        <v>0.6605923076923077</v>
      </c>
      <c r="Q2213" s="39">
        <f>O2213+P2213</f>
        <v>26.42369230769231</v>
      </c>
      <c r="R2213" s="39">
        <f>C2213*Q2213</f>
        <v>2140.3190769230773</v>
      </c>
    </row>
    <row r="2214" spans="1:18" x14ac:dyDescent="0.25">
      <c r="A2214" s="6"/>
      <c r="B2214" s="44"/>
      <c r="C2214" s="11"/>
      <c r="D2214" s="11"/>
      <c r="E2214" s="31"/>
      <c r="P2214" s="72"/>
      <c r="Q2214" s="2"/>
      <c r="R2214" s="2"/>
    </row>
    <row r="2215" spans="1:18" x14ac:dyDescent="0.25">
      <c r="A2215" s="6"/>
      <c r="B2215" s="45" t="s">
        <v>718</v>
      </c>
      <c r="C2215" s="11"/>
      <c r="D2215" s="11"/>
      <c r="E2215" s="31"/>
      <c r="P2215" s="72"/>
      <c r="Q2215" s="2"/>
      <c r="R2215" s="2"/>
    </row>
    <row r="2216" spans="1:18" x14ac:dyDescent="0.25">
      <c r="A2216" s="6"/>
      <c r="B2216" s="44"/>
      <c r="C2216" s="11"/>
      <c r="D2216" s="11"/>
      <c r="E2216" s="31"/>
      <c r="P2216" s="72"/>
      <c r="Q2216" s="2"/>
      <c r="R2216" s="2"/>
    </row>
    <row r="2217" spans="1:18" x14ac:dyDescent="0.25">
      <c r="A2217" s="7" t="s">
        <v>11</v>
      </c>
      <c r="B2217" s="48" t="s">
        <v>719</v>
      </c>
      <c r="C2217" s="11">
        <v>66</v>
      </c>
      <c r="D2217" s="12" t="s">
        <v>12</v>
      </c>
      <c r="E2217" s="65">
        <v>0.26</v>
      </c>
      <c r="F2217" s="26">
        <f>C2217*E2217</f>
        <v>17.16</v>
      </c>
      <c r="G2217" s="26">
        <v>31.09</v>
      </c>
      <c r="H2217" s="26">
        <f>C2217*G2217</f>
        <v>2051.94</v>
      </c>
      <c r="I2217" s="27"/>
      <c r="J2217" s="26">
        <f>C2217*I2217</f>
        <v>0</v>
      </c>
      <c r="K2217" s="28">
        <v>16</v>
      </c>
      <c r="L2217" s="26">
        <f>C2217*K2217</f>
        <v>1056</v>
      </c>
      <c r="M2217" s="26">
        <f>E2217+G2217+I2217+K2217</f>
        <v>47.35</v>
      </c>
      <c r="N2217" s="26">
        <f>M2217*N$2</f>
        <v>5.2084999999999999</v>
      </c>
      <c r="O2217" s="26">
        <f>M2217+N2217</f>
        <v>52.558500000000002</v>
      </c>
      <c r="P2217" s="74">
        <f>O2217/39</f>
        <v>1.3476538461538463</v>
      </c>
      <c r="Q2217" s="39">
        <f>O2217+P2217</f>
        <v>53.906153846153849</v>
      </c>
      <c r="R2217" s="39">
        <f>C2217*Q2217</f>
        <v>3557.8061538461538</v>
      </c>
    </row>
    <row r="2218" spans="1:18" x14ac:dyDescent="0.25">
      <c r="A2218" s="6"/>
      <c r="B2218" s="44"/>
      <c r="C2218" s="11"/>
      <c r="D2218" s="11"/>
      <c r="E2218" s="31"/>
      <c r="P2218" s="72"/>
      <c r="Q2218" s="2"/>
      <c r="R2218" s="2"/>
    </row>
    <row r="2219" spans="1:18" x14ac:dyDescent="0.25">
      <c r="A2219" s="6"/>
      <c r="B2219" s="45" t="s">
        <v>60</v>
      </c>
      <c r="C2219" s="11"/>
      <c r="D2219" s="11"/>
      <c r="E2219" s="31"/>
      <c r="P2219" s="72"/>
      <c r="Q2219" s="2"/>
      <c r="R2219" s="2"/>
    </row>
    <row r="2220" spans="1:18" x14ac:dyDescent="0.25">
      <c r="A2220" s="6"/>
      <c r="B2220" s="44"/>
      <c r="C2220" s="11"/>
      <c r="D2220" s="11"/>
      <c r="E2220" s="31"/>
      <c r="P2220" s="72"/>
      <c r="Q2220" s="2"/>
      <c r="R2220" s="2"/>
    </row>
    <row r="2221" spans="1:18" x14ac:dyDescent="0.25">
      <c r="A2221" s="7" t="s">
        <v>13</v>
      </c>
      <c r="B2221" s="48" t="s">
        <v>61</v>
      </c>
      <c r="C2221" s="11">
        <v>4</v>
      </c>
      <c r="D2221" s="12" t="s">
        <v>12</v>
      </c>
      <c r="E2221" s="25"/>
      <c r="F2221" s="26">
        <f>C2221*E2221</f>
        <v>0</v>
      </c>
      <c r="G2221" s="26">
        <v>535.67999999999995</v>
      </c>
      <c r="H2221" s="26">
        <f>C2221*G2221</f>
        <v>2142.7199999999998</v>
      </c>
      <c r="I2221" s="27"/>
      <c r="J2221" s="26">
        <f>C2221*I2221</f>
        <v>0</v>
      </c>
      <c r="K2221" s="28">
        <v>72</v>
      </c>
      <c r="L2221" s="26">
        <f>C2221*K2221</f>
        <v>288</v>
      </c>
      <c r="M2221" s="26">
        <f>E2221+G2221+I2221+K2221</f>
        <v>607.67999999999995</v>
      </c>
      <c r="N2221" s="26">
        <f>M2221*N$2</f>
        <v>66.844799999999992</v>
      </c>
      <c r="O2221" s="26">
        <f>M2221+N2221</f>
        <v>674.52479999999991</v>
      </c>
      <c r="P2221" s="74">
        <f>O2221/39</f>
        <v>17.295507692307691</v>
      </c>
      <c r="Q2221" s="39">
        <f>O2221+P2221</f>
        <v>691.82030769230755</v>
      </c>
      <c r="R2221" s="39">
        <f>C2221*Q2221</f>
        <v>2767.2812307692302</v>
      </c>
    </row>
    <row r="2222" spans="1:18" x14ac:dyDescent="0.25">
      <c r="A2222" s="6"/>
      <c r="B2222" s="44"/>
      <c r="C2222" s="11"/>
      <c r="D2222" s="11"/>
      <c r="E2222" s="31"/>
      <c r="P2222" s="72"/>
      <c r="Q2222" s="2"/>
      <c r="R2222" s="2"/>
    </row>
    <row r="2223" spans="1:18" x14ac:dyDescent="0.25">
      <c r="A2223" s="6"/>
      <c r="B2223" s="45" t="s">
        <v>720</v>
      </c>
      <c r="C2223" s="11"/>
      <c r="D2223" s="11"/>
      <c r="E2223" s="31"/>
      <c r="P2223" s="72"/>
      <c r="Q2223" s="2"/>
      <c r="R2223" s="2"/>
    </row>
    <row r="2224" spans="1:18" x14ac:dyDescent="0.25">
      <c r="A2224" s="6"/>
      <c r="B2224" s="44"/>
      <c r="C2224" s="11"/>
      <c r="D2224" s="11"/>
      <c r="E2224" s="31"/>
      <c r="P2224" s="72"/>
      <c r="Q2224" s="2"/>
      <c r="R2224" s="2"/>
    </row>
    <row r="2225" spans="1:18" x14ac:dyDescent="0.25">
      <c r="A2225" s="7" t="s">
        <v>14</v>
      </c>
      <c r="B2225" s="48" t="s">
        <v>721</v>
      </c>
      <c r="C2225" s="11">
        <v>1</v>
      </c>
      <c r="D2225" s="12" t="s">
        <v>12</v>
      </c>
      <c r="E2225" s="25"/>
      <c r="F2225" s="26">
        <f>C2225*E2225</f>
        <v>0</v>
      </c>
      <c r="G2225" s="26">
        <v>535.67999999999995</v>
      </c>
      <c r="H2225" s="26">
        <f>C2225*G2225</f>
        <v>535.67999999999995</v>
      </c>
      <c r="I2225" s="27"/>
      <c r="J2225" s="26">
        <f>C2225*I2225</f>
        <v>0</v>
      </c>
      <c r="K2225" s="28">
        <v>72</v>
      </c>
      <c r="L2225" s="26">
        <f>C2225*K2225</f>
        <v>72</v>
      </c>
      <c r="M2225" s="26">
        <f>E2225+G2225+I2225+K2225</f>
        <v>607.67999999999995</v>
      </c>
      <c r="N2225" s="26">
        <f>M2225*N$2</f>
        <v>66.844799999999992</v>
      </c>
      <c r="O2225" s="26">
        <f>M2225+N2225</f>
        <v>674.52479999999991</v>
      </c>
      <c r="P2225" s="74">
        <f>O2225/39</f>
        <v>17.295507692307691</v>
      </c>
      <c r="Q2225" s="39">
        <f>O2225+P2225</f>
        <v>691.82030769230755</v>
      </c>
      <c r="R2225" s="39">
        <f>C2225*Q2225</f>
        <v>691.82030769230755</v>
      </c>
    </row>
    <row r="2226" spans="1:18" x14ac:dyDescent="0.25">
      <c r="A2226" s="6"/>
      <c r="B2226" s="44"/>
      <c r="C2226" s="11"/>
      <c r="D2226" s="11"/>
      <c r="E2226" s="31"/>
      <c r="P2226" s="72"/>
      <c r="Q2226" s="2"/>
      <c r="R2226" s="2"/>
    </row>
    <row r="2227" spans="1:18" x14ac:dyDescent="0.25">
      <c r="A2227" s="6"/>
      <c r="B2227" s="45" t="s">
        <v>722</v>
      </c>
      <c r="C2227" s="11"/>
      <c r="D2227" s="11"/>
      <c r="E2227" s="31"/>
      <c r="P2227" s="72"/>
      <c r="Q2227" s="2"/>
      <c r="R2227" s="2"/>
    </row>
    <row r="2228" spans="1:18" x14ac:dyDescent="0.25">
      <c r="A2228" s="6"/>
      <c r="B2228" s="44"/>
      <c r="C2228" s="11"/>
      <c r="D2228" s="11"/>
      <c r="E2228" s="31"/>
      <c r="P2228" s="72"/>
      <c r="Q2228" s="2"/>
      <c r="R2228" s="2"/>
    </row>
    <row r="2229" spans="1:18" x14ac:dyDescent="0.25">
      <c r="A2229" s="7" t="s">
        <v>15</v>
      </c>
      <c r="B2229" s="48" t="s">
        <v>723</v>
      </c>
      <c r="C2229" s="11">
        <v>3</v>
      </c>
      <c r="D2229" s="12" t="s">
        <v>12</v>
      </c>
      <c r="E2229" s="25"/>
      <c r="F2229" s="26">
        <f>C2229*E2229</f>
        <v>0</v>
      </c>
      <c r="G2229" s="26">
        <v>80.790000000000006</v>
      </c>
      <c r="H2229" s="26">
        <f>C2229*G2229</f>
        <v>242.37</v>
      </c>
      <c r="I2229" s="27"/>
      <c r="J2229" s="26">
        <f>C2229*I2229</f>
        <v>0</v>
      </c>
      <c r="K2229" s="28">
        <v>8</v>
      </c>
      <c r="L2229" s="26">
        <f>C2229*K2229</f>
        <v>24</v>
      </c>
      <c r="M2229" s="26">
        <f>E2229+G2229+I2229+K2229</f>
        <v>88.79</v>
      </c>
      <c r="N2229" s="26">
        <f>M2229*N$2</f>
        <v>9.7669000000000015</v>
      </c>
      <c r="O2229" s="26">
        <f>M2229+N2229</f>
        <v>98.556900000000013</v>
      </c>
      <c r="P2229" s="74">
        <f>O2229/39</f>
        <v>2.5271000000000003</v>
      </c>
      <c r="Q2229" s="39">
        <f>O2229+P2229</f>
        <v>101.08400000000002</v>
      </c>
      <c r="R2229" s="39">
        <f>C2229*Q2229</f>
        <v>303.25200000000007</v>
      </c>
    </row>
    <row r="2230" spans="1:18" x14ac:dyDescent="0.25">
      <c r="A2230" s="6"/>
      <c r="B2230" s="44"/>
      <c r="C2230" s="11"/>
      <c r="D2230" s="11"/>
      <c r="E2230" s="31"/>
      <c r="P2230" s="72"/>
      <c r="Q2230" s="2"/>
      <c r="R2230" s="2"/>
    </row>
    <row r="2231" spans="1:18" x14ac:dyDescent="0.25">
      <c r="A2231" s="6"/>
      <c r="B2231" s="45" t="s">
        <v>62</v>
      </c>
      <c r="C2231" s="11"/>
      <c r="D2231" s="11"/>
      <c r="E2231" s="31"/>
      <c r="P2231" s="72"/>
      <c r="Q2231" s="2"/>
      <c r="R2231" s="2"/>
    </row>
    <row r="2232" spans="1:18" x14ac:dyDescent="0.25">
      <c r="A2232" s="6"/>
      <c r="B2232" s="44"/>
      <c r="C2232" s="11"/>
      <c r="D2232" s="11"/>
      <c r="E2232" s="31"/>
      <c r="P2232" s="72"/>
      <c r="Q2232" s="2"/>
      <c r="R2232" s="2"/>
    </row>
    <row r="2233" spans="1:18" ht="30" x14ac:dyDescent="0.25">
      <c r="A2233" s="7" t="s">
        <v>16</v>
      </c>
      <c r="B2233" s="48" t="s">
        <v>63</v>
      </c>
      <c r="C2233" s="11">
        <v>15</v>
      </c>
      <c r="D2233" s="12" t="s">
        <v>12</v>
      </c>
      <c r="E2233" s="25"/>
      <c r="F2233" s="26">
        <f>C2233*E2233</f>
        <v>0</v>
      </c>
      <c r="G2233" s="26">
        <v>63.69</v>
      </c>
      <c r="H2233" s="26">
        <f>C2233*G2233</f>
        <v>955.34999999999991</v>
      </c>
      <c r="I2233" s="27"/>
      <c r="J2233" s="26">
        <f>C2233*I2233</f>
        <v>0</v>
      </c>
      <c r="K2233" s="28">
        <v>8</v>
      </c>
      <c r="L2233" s="26">
        <f>C2233*K2233</f>
        <v>120</v>
      </c>
      <c r="M2233" s="26">
        <f>E2233+G2233+I2233+K2233</f>
        <v>71.69</v>
      </c>
      <c r="N2233" s="26">
        <f>M2233*N$2</f>
        <v>7.8858999999999995</v>
      </c>
      <c r="O2233" s="26">
        <f>M2233+N2233</f>
        <v>79.57589999999999</v>
      </c>
      <c r="P2233" s="74">
        <f>O2233/39</f>
        <v>2.0404076923076921</v>
      </c>
      <c r="Q2233" s="39">
        <f>O2233+P2233</f>
        <v>81.616307692307686</v>
      </c>
      <c r="R2233" s="39">
        <f>C2233*Q2233</f>
        <v>1224.2446153846154</v>
      </c>
    </row>
    <row r="2234" spans="1:18" x14ac:dyDescent="0.25">
      <c r="A2234" s="6"/>
      <c r="B2234" s="44"/>
      <c r="C2234" s="11"/>
      <c r="D2234" s="11"/>
      <c r="E2234" s="31"/>
      <c r="P2234" s="72"/>
      <c r="Q2234" s="2"/>
      <c r="R2234" s="2"/>
    </row>
    <row r="2235" spans="1:18" x14ac:dyDescent="0.25">
      <c r="A2235" s="6"/>
      <c r="B2235" s="45" t="s">
        <v>64</v>
      </c>
      <c r="C2235" s="11"/>
      <c r="D2235" s="11"/>
      <c r="E2235" s="31"/>
      <c r="P2235" s="72"/>
      <c r="Q2235" s="2"/>
      <c r="R2235" s="2"/>
    </row>
    <row r="2236" spans="1:18" x14ac:dyDescent="0.25">
      <c r="A2236" s="6"/>
      <c r="B2236" s="44"/>
      <c r="C2236" s="11"/>
      <c r="D2236" s="11"/>
      <c r="E2236" s="31"/>
      <c r="P2236" s="72"/>
      <c r="Q2236" s="2"/>
      <c r="R2236" s="2"/>
    </row>
    <row r="2237" spans="1:18" ht="30" x14ac:dyDescent="0.25">
      <c r="A2237" s="7" t="s">
        <v>17</v>
      </c>
      <c r="B2237" s="48" t="s">
        <v>65</v>
      </c>
      <c r="C2237" s="11">
        <v>15</v>
      </c>
      <c r="D2237" s="12" t="s">
        <v>12</v>
      </c>
      <c r="E2237" s="25"/>
      <c r="F2237" s="26">
        <f>C2237*E2237</f>
        <v>0</v>
      </c>
      <c r="G2237" s="26">
        <v>182.62</v>
      </c>
      <c r="H2237" s="26">
        <f>C2237*G2237</f>
        <v>2739.3</v>
      </c>
      <c r="I2237" s="27"/>
      <c r="J2237" s="26">
        <f>C2237*I2237</f>
        <v>0</v>
      </c>
      <c r="K2237" s="28">
        <v>8</v>
      </c>
      <c r="L2237" s="26">
        <f>C2237*K2237</f>
        <v>120</v>
      </c>
      <c r="M2237" s="26">
        <f>E2237+G2237+I2237+K2237</f>
        <v>190.62</v>
      </c>
      <c r="N2237" s="26">
        <f>M2237*N$2</f>
        <v>20.9682</v>
      </c>
      <c r="O2237" s="26">
        <f>M2237+N2237</f>
        <v>211.5882</v>
      </c>
      <c r="P2237" s="74">
        <f>O2237/39</f>
        <v>5.4253384615384617</v>
      </c>
      <c r="Q2237" s="39">
        <f>O2237+P2237</f>
        <v>217.01353846153847</v>
      </c>
      <c r="R2237" s="39">
        <f>C2237*Q2237</f>
        <v>3255.2030769230769</v>
      </c>
    </row>
    <row r="2238" spans="1:18" x14ac:dyDescent="0.25">
      <c r="A2238" s="6"/>
      <c r="B2238" s="44"/>
      <c r="C2238" s="11"/>
      <c r="D2238" s="11"/>
      <c r="E2238" s="31"/>
      <c r="P2238" s="72"/>
      <c r="Q2238" s="2"/>
      <c r="R2238" s="2"/>
    </row>
    <row r="2239" spans="1:18" x14ac:dyDescent="0.25">
      <c r="A2239" s="6"/>
      <c r="B2239" s="45" t="s">
        <v>724</v>
      </c>
      <c r="C2239" s="11"/>
      <c r="D2239" s="11"/>
      <c r="E2239" s="31"/>
      <c r="P2239" s="72"/>
      <c r="Q2239" s="2"/>
      <c r="R2239" s="2"/>
    </row>
    <row r="2240" spans="1:18" x14ac:dyDescent="0.25">
      <c r="A2240" s="6"/>
      <c r="B2240" s="44"/>
      <c r="C2240" s="11"/>
      <c r="D2240" s="11"/>
      <c r="E2240" s="31"/>
      <c r="P2240" s="72"/>
      <c r="Q2240" s="2"/>
      <c r="R2240" s="2"/>
    </row>
    <row r="2241" spans="1:18" x14ac:dyDescent="0.25">
      <c r="A2241" s="7" t="s">
        <v>18</v>
      </c>
      <c r="B2241" s="48" t="s">
        <v>725</v>
      </c>
      <c r="C2241" s="11">
        <v>43</v>
      </c>
      <c r="D2241" s="12" t="s">
        <v>12</v>
      </c>
      <c r="E2241" s="65">
        <v>0.26</v>
      </c>
      <c r="F2241" s="26">
        <f>C2241*E2241</f>
        <v>11.18</v>
      </c>
      <c r="G2241" s="26">
        <v>30.55</v>
      </c>
      <c r="H2241" s="26">
        <f>C2241*G2241</f>
        <v>1313.65</v>
      </c>
      <c r="I2241" s="27"/>
      <c r="J2241" s="26">
        <f>C2241*I2241</f>
        <v>0</v>
      </c>
      <c r="K2241" s="28">
        <v>8</v>
      </c>
      <c r="L2241" s="26">
        <f>C2241*K2241</f>
        <v>344</v>
      </c>
      <c r="M2241" s="26">
        <f>E2241+G2241+I2241+K2241</f>
        <v>38.81</v>
      </c>
      <c r="N2241" s="26">
        <f>M2241*N$2</f>
        <v>4.2690999999999999</v>
      </c>
      <c r="O2241" s="26">
        <f>M2241+N2241</f>
        <v>43.079100000000004</v>
      </c>
      <c r="P2241" s="74">
        <f>O2241/39</f>
        <v>1.1045923076923079</v>
      </c>
      <c r="Q2241" s="39">
        <f>O2241+P2241</f>
        <v>44.183692307692311</v>
      </c>
      <c r="R2241" s="39">
        <f>C2241*Q2241</f>
        <v>1899.8987692307694</v>
      </c>
    </row>
    <row r="2242" spans="1:18" x14ac:dyDescent="0.25">
      <c r="A2242" s="6"/>
      <c r="B2242" s="44"/>
      <c r="C2242" s="11"/>
      <c r="D2242" s="11"/>
      <c r="E2242" s="31"/>
      <c r="P2242" s="72"/>
      <c r="Q2242" s="2"/>
      <c r="R2242" s="2"/>
    </row>
    <row r="2243" spans="1:18" x14ac:dyDescent="0.25">
      <c r="A2243" s="6"/>
      <c r="B2243" s="45" t="s">
        <v>67</v>
      </c>
      <c r="C2243" s="11"/>
      <c r="D2243" s="11"/>
      <c r="E2243" s="31"/>
      <c r="P2243" s="72"/>
      <c r="Q2243" s="2"/>
      <c r="R2243" s="2"/>
    </row>
    <row r="2244" spans="1:18" x14ac:dyDescent="0.25">
      <c r="A2244" s="6"/>
      <c r="B2244" s="44"/>
      <c r="C2244" s="11"/>
      <c r="D2244" s="11"/>
      <c r="E2244" s="31"/>
      <c r="P2244" s="72"/>
      <c r="Q2244" s="2"/>
      <c r="R2244" s="2"/>
    </row>
    <row r="2245" spans="1:18" x14ac:dyDescent="0.25">
      <c r="A2245" s="7" t="s">
        <v>38</v>
      </c>
      <c r="B2245" s="48" t="s">
        <v>68</v>
      </c>
      <c r="C2245" s="11">
        <v>15</v>
      </c>
      <c r="D2245" s="12" t="s">
        <v>12</v>
      </c>
      <c r="E2245" s="25"/>
      <c r="F2245" s="26">
        <f>C2245*E2245</f>
        <v>0</v>
      </c>
      <c r="G2245" s="26"/>
      <c r="H2245" s="26">
        <f>C2245*G2245</f>
        <v>0</v>
      </c>
      <c r="I2245" s="27"/>
      <c r="J2245" s="26">
        <f>C2245*I2245</f>
        <v>0</v>
      </c>
      <c r="K2245" s="28"/>
      <c r="L2245" s="26">
        <f>C2245*K2245</f>
        <v>0</v>
      </c>
      <c r="M2245" s="26">
        <f>E2245+G2245+I2245+K2245</f>
        <v>0</v>
      </c>
      <c r="N2245" s="26">
        <f>M2245*N$2</f>
        <v>0</v>
      </c>
      <c r="O2245" s="26">
        <f>M2245+N2245</f>
        <v>0</v>
      </c>
      <c r="P2245" s="74">
        <f>O2245/39</f>
        <v>0</v>
      </c>
      <c r="Q2245" s="39">
        <f>O2245+P2245</f>
        <v>0</v>
      </c>
      <c r="R2245" s="39">
        <f>C2245*Q2245</f>
        <v>0</v>
      </c>
    </row>
    <row r="2246" spans="1:18" x14ac:dyDescent="0.25">
      <c r="A2246" s="6"/>
      <c r="B2246" s="44"/>
      <c r="C2246" s="11"/>
      <c r="D2246" s="11"/>
      <c r="E2246" s="31"/>
      <c r="P2246" s="72"/>
      <c r="Q2246" s="2"/>
      <c r="R2246" s="2"/>
    </row>
    <row r="2247" spans="1:18" x14ac:dyDescent="0.25">
      <c r="A2247" s="6"/>
      <c r="B2247" s="45" t="s">
        <v>69</v>
      </c>
      <c r="C2247" s="11"/>
      <c r="D2247" s="11"/>
      <c r="E2247" s="31"/>
      <c r="P2247" s="72"/>
      <c r="Q2247" s="2"/>
      <c r="R2247" s="2"/>
    </row>
    <row r="2248" spans="1:18" x14ac:dyDescent="0.25">
      <c r="A2248" s="6"/>
      <c r="B2248" s="44"/>
      <c r="C2248" s="11"/>
      <c r="D2248" s="11"/>
      <c r="E2248" s="31"/>
      <c r="P2248" s="72"/>
      <c r="Q2248" s="2"/>
      <c r="R2248" s="2"/>
    </row>
    <row r="2249" spans="1:18" x14ac:dyDescent="0.25">
      <c r="A2249" s="7" t="s">
        <v>39</v>
      </c>
      <c r="B2249" s="48" t="s">
        <v>70</v>
      </c>
      <c r="C2249" s="11">
        <v>31</v>
      </c>
      <c r="D2249" s="12" t="s">
        <v>12</v>
      </c>
      <c r="E2249" s="25"/>
      <c r="F2249" s="26">
        <f>C2249*E2249</f>
        <v>0</v>
      </c>
      <c r="G2249" s="26"/>
      <c r="H2249" s="26">
        <f>C2249*G2249</f>
        <v>0</v>
      </c>
      <c r="I2249" s="40">
        <v>185</v>
      </c>
      <c r="J2249" s="26">
        <f>C2249*I2249</f>
        <v>5735</v>
      </c>
      <c r="K2249" s="28"/>
      <c r="L2249" s="26">
        <f>C2249*K2249</f>
        <v>0</v>
      </c>
      <c r="M2249" s="26">
        <f>E2249+G2249+I2249+K2249</f>
        <v>185</v>
      </c>
      <c r="N2249" s="26">
        <f>M2249*N$2</f>
        <v>20.350000000000001</v>
      </c>
      <c r="O2249" s="26">
        <f>M2249+N2249</f>
        <v>205.35</v>
      </c>
      <c r="P2249" s="74">
        <f>O2249/39</f>
        <v>5.2653846153846153</v>
      </c>
      <c r="Q2249" s="39">
        <f>O2249+P2249</f>
        <v>210.61538461538461</v>
      </c>
      <c r="R2249" s="39">
        <f>C2249*Q2249</f>
        <v>6529.0769230769229</v>
      </c>
    </row>
    <row r="2250" spans="1:18" x14ac:dyDescent="0.25">
      <c r="A2250" s="6"/>
      <c r="B2250" s="44"/>
      <c r="C2250" s="11"/>
      <c r="D2250" s="11"/>
      <c r="E2250" s="31"/>
      <c r="I2250" s="61"/>
      <c r="P2250" s="72"/>
      <c r="Q2250" s="2"/>
      <c r="R2250" s="2"/>
    </row>
    <row r="2251" spans="1:18" x14ac:dyDescent="0.25">
      <c r="A2251" s="7" t="s">
        <v>40</v>
      </c>
      <c r="B2251" s="48" t="s">
        <v>726</v>
      </c>
      <c r="C2251" s="11">
        <v>1</v>
      </c>
      <c r="D2251" s="12" t="s">
        <v>12</v>
      </c>
      <c r="E2251" s="25"/>
      <c r="F2251" s="26">
        <f>C2251*E2251</f>
        <v>0</v>
      </c>
      <c r="G2251" s="26"/>
      <c r="H2251" s="26">
        <f>C2251*G2251</f>
        <v>0</v>
      </c>
      <c r="I2251" s="40">
        <v>170</v>
      </c>
      <c r="J2251" s="26">
        <f>C2251*I2251</f>
        <v>170</v>
      </c>
      <c r="K2251" s="28"/>
      <c r="L2251" s="26">
        <f>C2251*K2251</f>
        <v>0</v>
      </c>
      <c r="M2251" s="26">
        <f>E2251+G2251+I2251+K2251</f>
        <v>170</v>
      </c>
      <c r="N2251" s="26">
        <f>M2251*N$2</f>
        <v>18.7</v>
      </c>
      <c r="O2251" s="26">
        <f>M2251+N2251</f>
        <v>188.7</v>
      </c>
      <c r="P2251" s="74">
        <f>O2251/39</f>
        <v>4.8384615384615381</v>
      </c>
      <c r="Q2251" s="39">
        <f>O2251+P2251</f>
        <v>193.53846153846152</v>
      </c>
      <c r="R2251" s="39">
        <f>C2251*Q2251</f>
        <v>193.53846153846152</v>
      </c>
    </row>
    <row r="2252" spans="1:18" x14ac:dyDescent="0.25">
      <c r="A2252" s="6"/>
      <c r="B2252" s="44"/>
      <c r="C2252" s="11"/>
      <c r="D2252" s="11"/>
      <c r="E2252" s="31"/>
      <c r="I2252" s="61"/>
      <c r="P2252" s="72"/>
      <c r="Q2252" s="2"/>
      <c r="R2252" s="2"/>
    </row>
    <row r="2253" spans="1:18" x14ac:dyDescent="0.25">
      <c r="A2253" s="7" t="s">
        <v>41</v>
      </c>
      <c r="B2253" s="48" t="s">
        <v>727</v>
      </c>
      <c r="C2253" s="11">
        <v>1</v>
      </c>
      <c r="D2253" s="12" t="s">
        <v>12</v>
      </c>
      <c r="E2253" s="25"/>
      <c r="F2253" s="26">
        <f>C2253*E2253</f>
        <v>0</v>
      </c>
      <c r="G2253" s="26"/>
      <c r="H2253" s="26">
        <f>C2253*G2253</f>
        <v>0</v>
      </c>
      <c r="I2253" s="40">
        <v>220</v>
      </c>
      <c r="J2253" s="26">
        <f>C2253*I2253</f>
        <v>220</v>
      </c>
      <c r="K2253" s="28"/>
      <c r="L2253" s="26">
        <f>C2253*K2253</f>
        <v>0</v>
      </c>
      <c r="M2253" s="26">
        <f>E2253+G2253+I2253+K2253</f>
        <v>220</v>
      </c>
      <c r="N2253" s="26">
        <f>M2253*N$2</f>
        <v>24.2</v>
      </c>
      <c r="O2253" s="26">
        <f>M2253+N2253</f>
        <v>244.2</v>
      </c>
      <c r="P2253" s="74">
        <f>O2253/39</f>
        <v>6.2615384615384615</v>
      </c>
      <c r="Q2253" s="39">
        <f>O2253+P2253</f>
        <v>250.46153846153845</v>
      </c>
      <c r="R2253" s="39">
        <f>C2253*Q2253</f>
        <v>250.46153846153845</v>
      </c>
    </row>
    <row r="2254" spans="1:18" x14ac:dyDescent="0.25">
      <c r="A2254" s="6"/>
      <c r="B2254" s="44"/>
      <c r="C2254" s="11"/>
      <c r="D2254" s="11"/>
      <c r="E2254" s="31"/>
      <c r="I2254" s="61"/>
      <c r="P2254" s="72"/>
      <c r="Q2254" s="2"/>
      <c r="R2254" s="2"/>
    </row>
    <row r="2255" spans="1:18" x14ac:dyDescent="0.25">
      <c r="A2255" s="7" t="s">
        <v>42</v>
      </c>
      <c r="B2255" s="48" t="s">
        <v>728</v>
      </c>
      <c r="C2255" s="11">
        <v>1</v>
      </c>
      <c r="D2255" s="12" t="s">
        <v>12</v>
      </c>
      <c r="E2255" s="25"/>
      <c r="F2255" s="26">
        <f>C2255*E2255</f>
        <v>0</v>
      </c>
      <c r="G2255" s="26"/>
      <c r="H2255" s="26">
        <f>C2255*G2255</f>
        <v>0</v>
      </c>
      <c r="I2255" s="40">
        <v>130</v>
      </c>
      <c r="J2255" s="26">
        <f>C2255*I2255</f>
        <v>130</v>
      </c>
      <c r="K2255" s="28"/>
      <c r="L2255" s="26">
        <f>C2255*K2255</f>
        <v>0</v>
      </c>
      <c r="M2255" s="26">
        <f>E2255+G2255+I2255+K2255</f>
        <v>130</v>
      </c>
      <c r="N2255" s="26">
        <f>M2255*N$2</f>
        <v>14.3</v>
      </c>
      <c r="O2255" s="26">
        <f>M2255+N2255</f>
        <v>144.30000000000001</v>
      </c>
      <c r="P2255" s="74">
        <f>O2255/39</f>
        <v>3.7</v>
      </c>
      <c r="Q2255" s="39">
        <f>O2255+P2255</f>
        <v>148</v>
      </c>
      <c r="R2255" s="39">
        <f>C2255*Q2255</f>
        <v>148</v>
      </c>
    </row>
    <row r="2256" spans="1:18" x14ac:dyDescent="0.25">
      <c r="A2256" s="6"/>
      <c r="B2256" s="44"/>
      <c r="C2256" s="11"/>
      <c r="D2256" s="11"/>
      <c r="E2256" s="31"/>
      <c r="I2256" s="61"/>
      <c r="P2256" s="72"/>
      <c r="Q2256" s="2"/>
      <c r="R2256" s="2"/>
    </row>
    <row r="2257" spans="1:18" x14ac:dyDescent="0.25">
      <c r="A2257" s="7" t="s">
        <v>43</v>
      </c>
      <c r="B2257" s="48" t="s">
        <v>729</v>
      </c>
      <c r="C2257" s="11">
        <v>1</v>
      </c>
      <c r="D2257" s="12" t="s">
        <v>12</v>
      </c>
      <c r="E2257" s="25"/>
      <c r="F2257" s="26">
        <f>C2257*E2257</f>
        <v>0</v>
      </c>
      <c r="G2257" s="26"/>
      <c r="H2257" s="26">
        <f>C2257*G2257</f>
        <v>0</v>
      </c>
      <c r="I2257" s="40">
        <v>505</v>
      </c>
      <c r="J2257" s="26">
        <f>C2257*I2257</f>
        <v>505</v>
      </c>
      <c r="K2257" s="28"/>
      <c r="L2257" s="26">
        <f>C2257*K2257</f>
        <v>0</v>
      </c>
      <c r="M2257" s="26">
        <f>E2257+G2257+I2257+K2257</f>
        <v>505</v>
      </c>
      <c r="N2257" s="26">
        <f>M2257*N$2</f>
        <v>55.55</v>
      </c>
      <c r="O2257" s="26">
        <f>M2257+N2257</f>
        <v>560.54999999999995</v>
      </c>
      <c r="P2257" s="74">
        <f>O2257/39</f>
        <v>14.373076923076923</v>
      </c>
      <c r="Q2257" s="39">
        <f>O2257+P2257</f>
        <v>574.92307692307691</v>
      </c>
      <c r="R2257" s="39">
        <f>C2257*Q2257</f>
        <v>574.92307692307691</v>
      </c>
    </row>
    <row r="2258" spans="1:18" x14ac:dyDescent="0.25">
      <c r="A2258" s="6"/>
      <c r="B2258" s="44"/>
      <c r="C2258" s="11"/>
      <c r="D2258" s="11"/>
      <c r="E2258" s="31"/>
      <c r="I2258" s="61"/>
      <c r="P2258" s="72"/>
      <c r="Q2258" s="2"/>
      <c r="R2258" s="2"/>
    </row>
    <row r="2259" spans="1:18" x14ac:dyDescent="0.25">
      <c r="A2259" s="7" t="s">
        <v>163</v>
      </c>
      <c r="B2259" s="48" t="s">
        <v>730</v>
      </c>
      <c r="C2259" s="11">
        <v>1</v>
      </c>
      <c r="D2259" s="12" t="s">
        <v>12</v>
      </c>
      <c r="E2259" s="25"/>
      <c r="F2259" s="26">
        <f>C2259*E2259</f>
        <v>0</v>
      </c>
      <c r="G2259" s="26"/>
      <c r="H2259" s="26">
        <f>C2259*G2259</f>
        <v>0</v>
      </c>
      <c r="I2259" s="40">
        <v>325</v>
      </c>
      <c r="J2259" s="26">
        <f>C2259*I2259</f>
        <v>325</v>
      </c>
      <c r="K2259" s="28"/>
      <c r="L2259" s="26">
        <f>C2259*K2259</f>
        <v>0</v>
      </c>
      <c r="M2259" s="26">
        <f>E2259+G2259+I2259+K2259</f>
        <v>325</v>
      </c>
      <c r="N2259" s="26">
        <f>M2259*N$2</f>
        <v>35.75</v>
      </c>
      <c r="O2259" s="26">
        <f>M2259+N2259</f>
        <v>360.75</v>
      </c>
      <c r="P2259" s="74">
        <f>O2259/39</f>
        <v>9.25</v>
      </c>
      <c r="Q2259" s="39">
        <f>O2259+P2259</f>
        <v>370</v>
      </c>
      <c r="R2259" s="39">
        <f>C2259*Q2259</f>
        <v>370</v>
      </c>
    </row>
    <row r="2260" spans="1:18" x14ac:dyDescent="0.25">
      <c r="A2260" s="6"/>
      <c r="B2260" s="44"/>
      <c r="C2260" s="11"/>
      <c r="D2260" s="11"/>
      <c r="E2260" s="31"/>
      <c r="I2260" s="61"/>
      <c r="P2260" s="72"/>
      <c r="Q2260" s="2"/>
      <c r="R2260" s="2"/>
    </row>
    <row r="2261" spans="1:18" x14ac:dyDescent="0.25">
      <c r="A2261" s="7" t="s">
        <v>164</v>
      </c>
      <c r="B2261" s="48" t="s">
        <v>731</v>
      </c>
      <c r="C2261" s="11">
        <v>2</v>
      </c>
      <c r="D2261" s="12" t="s">
        <v>12</v>
      </c>
      <c r="E2261" s="25"/>
      <c r="F2261" s="26">
        <f>C2261*E2261</f>
        <v>0</v>
      </c>
      <c r="G2261" s="26"/>
      <c r="H2261" s="26">
        <f>C2261*G2261</f>
        <v>0</v>
      </c>
      <c r="I2261" s="40">
        <v>440</v>
      </c>
      <c r="J2261" s="26">
        <f>C2261*I2261</f>
        <v>880</v>
      </c>
      <c r="K2261" s="28"/>
      <c r="L2261" s="26">
        <f>C2261*K2261</f>
        <v>0</v>
      </c>
      <c r="M2261" s="26">
        <f>E2261+G2261+I2261+K2261</f>
        <v>440</v>
      </c>
      <c r="N2261" s="26">
        <f>M2261*N$2</f>
        <v>48.4</v>
      </c>
      <c r="O2261" s="26">
        <f>M2261+N2261</f>
        <v>488.4</v>
      </c>
      <c r="P2261" s="74">
        <f>O2261/39</f>
        <v>12.523076923076923</v>
      </c>
      <c r="Q2261" s="39">
        <f>O2261+P2261</f>
        <v>500.92307692307691</v>
      </c>
      <c r="R2261" s="39">
        <f>C2261*Q2261</f>
        <v>1001.8461538461538</v>
      </c>
    </row>
    <row r="2262" spans="1:18" x14ac:dyDescent="0.25">
      <c r="A2262" s="6"/>
      <c r="B2262" s="44"/>
      <c r="C2262" s="11"/>
      <c r="D2262" s="11"/>
      <c r="E2262" s="31"/>
      <c r="I2262" s="61"/>
      <c r="P2262" s="72"/>
      <c r="Q2262" s="2"/>
      <c r="R2262" s="2"/>
    </row>
    <row r="2263" spans="1:18" x14ac:dyDescent="0.25">
      <c r="A2263" s="7" t="s">
        <v>165</v>
      </c>
      <c r="B2263" s="48" t="s">
        <v>732</v>
      </c>
      <c r="C2263" s="11">
        <v>1</v>
      </c>
      <c r="D2263" s="12" t="s">
        <v>12</v>
      </c>
      <c r="E2263" s="25"/>
      <c r="F2263" s="26">
        <f>C2263*E2263</f>
        <v>0</v>
      </c>
      <c r="G2263" s="26"/>
      <c r="H2263" s="26">
        <f>C2263*G2263</f>
        <v>0</v>
      </c>
      <c r="I2263" s="40">
        <v>625</v>
      </c>
      <c r="J2263" s="26">
        <f>C2263*I2263</f>
        <v>625</v>
      </c>
      <c r="K2263" s="28"/>
      <c r="L2263" s="26">
        <f>C2263*K2263</f>
        <v>0</v>
      </c>
      <c r="M2263" s="26">
        <f>E2263+G2263+I2263+K2263</f>
        <v>625</v>
      </c>
      <c r="N2263" s="26">
        <f>M2263*N$2</f>
        <v>68.75</v>
      </c>
      <c r="O2263" s="26">
        <f>M2263+N2263</f>
        <v>693.75</v>
      </c>
      <c r="P2263" s="74">
        <f>O2263/39</f>
        <v>17.78846153846154</v>
      </c>
      <c r="Q2263" s="39">
        <f>O2263+P2263</f>
        <v>711.53846153846155</v>
      </c>
      <c r="R2263" s="39">
        <f>C2263*Q2263</f>
        <v>711.53846153846155</v>
      </c>
    </row>
    <row r="2264" spans="1:18" x14ac:dyDescent="0.25">
      <c r="A2264" s="6"/>
      <c r="B2264" s="44"/>
      <c r="C2264" s="11"/>
      <c r="D2264" s="11"/>
      <c r="E2264" s="31"/>
      <c r="P2264" s="72"/>
      <c r="Q2264" s="2"/>
      <c r="R2264" s="2"/>
    </row>
    <row r="2265" spans="1:18" ht="30" x14ac:dyDescent="0.25">
      <c r="A2265" s="6"/>
      <c r="B2265" s="45" t="s">
        <v>733</v>
      </c>
      <c r="C2265" s="11"/>
      <c r="D2265" s="11"/>
      <c r="E2265" s="31"/>
      <c r="P2265" s="72"/>
      <c r="Q2265" s="2"/>
      <c r="R2265" s="2"/>
    </row>
    <row r="2266" spans="1:18" x14ac:dyDescent="0.25">
      <c r="A2266" s="6"/>
      <c r="B2266" s="44"/>
      <c r="C2266" s="11"/>
      <c r="D2266" s="11"/>
      <c r="E2266" s="31"/>
      <c r="P2266" s="72"/>
      <c r="Q2266" s="2"/>
      <c r="R2266" s="2"/>
    </row>
    <row r="2267" spans="1:18" x14ac:dyDescent="0.25">
      <c r="A2267" s="7" t="s">
        <v>166</v>
      </c>
      <c r="B2267" s="48" t="s">
        <v>840</v>
      </c>
      <c r="C2267" s="11">
        <v>1</v>
      </c>
      <c r="D2267" s="12" t="s">
        <v>12</v>
      </c>
      <c r="E2267" s="25">
        <f>K2267/16*5</f>
        <v>20</v>
      </c>
      <c r="F2267" s="26">
        <f>C2267*E2267</f>
        <v>20</v>
      </c>
      <c r="G2267" s="26"/>
      <c r="H2267" s="26">
        <f>C2267*G2267</f>
        <v>0</v>
      </c>
      <c r="I2267" s="27">
        <v>647.36</v>
      </c>
      <c r="J2267" s="26">
        <f>C2267*I2267</f>
        <v>647.36</v>
      </c>
      <c r="K2267" s="28">
        <v>64</v>
      </c>
      <c r="L2267" s="26">
        <f>C2267*K2267</f>
        <v>64</v>
      </c>
      <c r="M2267" s="26">
        <f>E2267+G2267+I2267+K2267</f>
        <v>731.36</v>
      </c>
      <c r="N2267" s="26">
        <f>M2267*N$2</f>
        <v>80.449600000000004</v>
      </c>
      <c r="O2267" s="26">
        <f>M2267+N2267</f>
        <v>811.80960000000005</v>
      </c>
      <c r="P2267" s="74">
        <f>O2267/39</f>
        <v>20.815630769230772</v>
      </c>
      <c r="Q2267" s="39">
        <f>O2267+P2267</f>
        <v>832.62523076923082</v>
      </c>
      <c r="R2267" s="39">
        <f>C2267*Q2267</f>
        <v>832.62523076923082</v>
      </c>
    </row>
    <row r="2268" spans="1:18" x14ac:dyDescent="0.25">
      <c r="A2268" s="6"/>
      <c r="B2268" s="44"/>
      <c r="C2268" s="11"/>
      <c r="D2268" s="11"/>
      <c r="E2268" s="31"/>
      <c r="P2268" s="72"/>
      <c r="Q2268" s="2"/>
      <c r="R2268" s="2"/>
    </row>
    <row r="2269" spans="1:18" ht="30" x14ac:dyDescent="0.25">
      <c r="A2269" s="6"/>
      <c r="B2269" s="45" t="s">
        <v>734</v>
      </c>
      <c r="C2269" s="11"/>
      <c r="D2269" s="11"/>
      <c r="E2269" s="31"/>
      <c r="P2269" s="72"/>
      <c r="Q2269" s="2"/>
      <c r="R2269" s="2"/>
    </row>
    <row r="2270" spans="1:18" x14ac:dyDescent="0.25">
      <c r="A2270" s="6"/>
      <c r="B2270" s="44"/>
      <c r="C2270" s="11"/>
      <c r="D2270" s="11"/>
      <c r="E2270" s="31"/>
      <c r="P2270" s="72"/>
      <c r="Q2270" s="2"/>
      <c r="R2270" s="2"/>
    </row>
    <row r="2271" spans="1:18" x14ac:dyDescent="0.25">
      <c r="A2271" s="8" t="s">
        <v>271</v>
      </c>
      <c r="B2271" s="49" t="s">
        <v>841</v>
      </c>
      <c r="C2271" s="13">
        <v>1</v>
      </c>
      <c r="D2271" s="14" t="s">
        <v>12</v>
      </c>
      <c r="E2271" s="25">
        <f>K2271/16*5</f>
        <v>20</v>
      </c>
      <c r="F2271" s="26">
        <f>C2271*E2271</f>
        <v>20</v>
      </c>
      <c r="G2271" s="26"/>
      <c r="H2271" s="26">
        <f>C2271*G2271</f>
        <v>0</v>
      </c>
      <c r="I2271" s="27">
        <v>483.15</v>
      </c>
      <c r="J2271" s="26">
        <f>C2271*I2271</f>
        <v>483.15</v>
      </c>
      <c r="K2271" s="28">
        <v>64</v>
      </c>
      <c r="L2271" s="26">
        <f>C2271*K2271</f>
        <v>64</v>
      </c>
      <c r="M2271" s="26">
        <f>E2271+G2271+I2271+K2271</f>
        <v>567.15</v>
      </c>
      <c r="N2271" s="26">
        <f>M2271*N$2</f>
        <v>62.386499999999998</v>
      </c>
      <c r="O2271" s="26">
        <f>M2271+N2271</f>
        <v>629.53649999999993</v>
      </c>
      <c r="P2271" s="74">
        <f>O2271/39</f>
        <v>16.141961538461537</v>
      </c>
      <c r="Q2271" s="39">
        <f>O2271+P2271</f>
        <v>645.67846153846142</v>
      </c>
      <c r="R2271" s="39">
        <f>C2271*Q2271</f>
        <v>645.67846153846142</v>
      </c>
    </row>
    <row r="2272" spans="1:18" x14ac:dyDescent="0.25">
      <c r="A2272" s="6"/>
      <c r="B2272" s="44"/>
      <c r="C2272" s="11"/>
      <c r="D2272" s="11"/>
      <c r="E2272" s="31"/>
      <c r="P2272" s="72"/>
      <c r="Q2272" s="2"/>
      <c r="R2272" s="2"/>
    </row>
    <row r="2273" spans="1:18" x14ac:dyDescent="0.25">
      <c r="A2273" s="6"/>
      <c r="B2273" s="46" t="s">
        <v>735</v>
      </c>
      <c r="C2273" s="11"/>
      <c r="D2273" s="11"/>
      <c r="E2273" s="31"/>
      <c r="P2273" s="72"/>
      <c r="Q2273" s="2"/>
      <c r="R2273" s="4"/>
    </row>
    <row r="2274" spans="1:18" x14ac:dyDescent="0.25">
      <c r="A2274" s="9"/>
      <c r="B2274" s="47"/>
      <c r="C2274" s="13"/>
      <c r="D2274" s="13"/>
      <c r="E2274" s="31"/>
      <c r="P2274" s="72"/>
      <c r="Q2274" s="2"/>
      <c r="R2274" s="2"/>
    </row>
    <row r="2275" spans="1:18" x14ac:dyDescent="0.25">
      <c r="A2275" s="6"/>
      <c r="B2275" s="44"/>
      <c r="C2275" s="11"/>
      <c r="D2275" s="11"/>
      <c r="E2275" s="31"/>
      <c r="P2275" s="72"/>
      <c r="Q2275" s="2"/>
      <c r="R2275" s="2"/>
    </row>
    <row r="2276" spans="1:18" ht="30" x14ac:dyDescent="0.25">
      <c r="A2276" s="6"/>
      <c r="B2276" s="45" t="s">
        <v>736</v>
      </c>
      <c r="C2276" s="11"/>
      <c r="D2276" s="11"/>
      <c r="E2276" s="31"/>
      <c r="P2276" s="72"/>
      <c r="Q2276" s="2"/>
      <c r="R2276" s="2"/>
    </row>
    <row r="2277" spans="1:18" x14ac:dyDescent="0.25">
      <c r="A2277" s="6"/>
      <c r="B2277" s="44"/>
      <c r="C2277" s="11"/>
      <c r="D2277" s="11"/>
      <c r="E2277" s="31"/>
      <c r="P2277" s="72"/>
      <c r="Q2277" s="2"/>
      <c r="R2277" s="2"/>
    </row>
    <row r="2278" spans="1:18" x14ac:dyDescent="0.25">
      <c r="A2278" s="7" t="s">
        <v>9</v>
      </c>
      <c r="B2278" s="48" t="s">
        <v>842</v>
      </c>
      <c r="C2278" s="11">
        <v>1</v>
      </c>
      <c r="D2278" s="12" t="s">
        <v>12</v>
      </c>
      <c r="E2278" s="25">
        <f>K2278/16*5</f>
        <v>20</v>
      </c>
      <c r="F2278" s="26">
        <f>C2278*E2278</f>
        <v>20</v>
      </c>
      <c r="G2278" s="26"/>
      <c r="H2278" s="26">
        <f>C2278*G2278</f>
        <v>0</v>
      </c>
      <c r="I2278" s="27">
        <v>490.29</v>
      </c>
      <c r="J2278" s="26">
        <f>C2278*I2278</f>
        <v>490.29</v>
      </c>
      <c r="K2278" s="28">
        <v>64</v>
      </c>
      <c r="L2278" s="26">
        <f>C2278*K2278</f>
        <v>64</v>
      </c>
      <c r="M2278" s="26">
        <f>E2278+G2278+I2278+K2278</f>
        <v>574.29</v>
      </c>
      <c r="N2278" s="26">
        <f>M2278*N$2</f>
        <v>63.171899999999994</v>
      </c>
      <c r="O2278" s="26">
        <f>M2278+N2278</f>
        <v>637.46190000000001</v>
      </c>
      <c r="P2278" s="74">
        <f>O2278/39</f>
        <v>16.345176923076924</v>
      </c>
      <c r="Q2278" s="39">
        <f>O2278+P2278</f>
        <v>653.80707692307692</v>
      </c>
      <c r="R2278" s="39">
        <f>C2278*Q2278</f>
        <v>653.80707692307692</v>
      </c>
    </row>
    <row r="2279" spans="1:18" x14ac:dyDescent="0.25">
      <c r="A2279" s="6"/>
      <c r="B2279" s="44"/>
      <c r="C2279" s="11"/>
      <c r="D2279" s="11"/>
      <c r="E2279" s="31"/>
      <c r="P2279" s="72"/>
      <c r="Q2279" s="2"/>
      <c r="R2279" s="2"/>
    </row>
    <row r="2280" spans="1:18" x14ac:dyDescent="0.25">
      <c r="A2280" s="6"/>
      <c r="B2280" s="45" t="s">
        <v>71</v>
      </c>
      <c r="C2280" s="11"/>
      <c r="D2280" s="11"/>
      <c r="E2280" s="31"/>
      <c r="P2280" s="72"/>
      <c r="Q2280" s="2"/>
      <c r="R2280" s="2"/>
    </row>
    <row r="2281" spans="1:18" x14ac:dyDescent="0.25">
      <c r="A2281" s="6"/>
      <c r="B2281" s="44"/>
      <c r="C2281" s="11"/>
      <c r="D2281" s="11"/>
      <c r="E2281" s="31"/>
      <c r="P2281" s="72"/>
      <c r="Q2281" s="2"/>
      <c r="R2281" s="2"/>
    </row>
    <row r="2282" spans="1:18" x14ac:dyDescent="0.25">
      <c r="A2282" s="7" t="s">
        <v>19</v>
      </c>
      <c r="B2282" s="48" t="s">
        <v>72</v>
      </c>
      <c r="C2282" s="11">
        <v>9</v>
      </c>
      <c r="D2282" s="12" t="s">
        <v>12</v>
      </c>
      <c r="E2282" s="25">
        <f>K2282/16*5</f>
        <v>5</v>
      </c>
      <c r="F2282" s="26">
        <f>C2282*E2282</f>
        <v>45</v>
      </c>
      <c r="G2282" s="26"/>
      <c r="H2282" s="26">
        <f>C2282*G2282</f>
        <v>0</v>
      </c>
      <c r="I2282" s="27">
        <v>213.24</v>
      </c>
      <c r="J2282" s="26">
        <f>C2282*I2282</f>
        <v>1919.16</v>
      </c>
      <c r="K2282" s="28">
        <v>16</v>
      </c>
      <c r="L2282" s="26">
        <f>C2282*K2282</f>
        <v>144</v>
      </c>
      <c r="M2282" s="26">
        <f>E2282+G2282+I2282+K2282</f>
        <v>234.24</v>
      </c>
      <c r="N2282" s="26">
        <f>M2282*N$2</f>
        <v>25.766400000000001</v>
      </c>
      <c r="O2282" s="26">
        <f>M2282+N2282</f>
        <v>260.00639999999999</v>
      </c>
      <c r="P2282" s="74">
        <f>O2282/39</f>
        <v>6.6668307692307689</v>
      </c>
      <c r="Q2282" s="39">
        <f>O2282+P2282</f>
        <v>266.67323076923077</v>
      </c>
      <c r="R2282" s="39">
        <f>C2282*Q2282</f>
        <v>2400.0590769230771</v>
      </c>
    </row>
    <row r="2283" spans="1:18" x14ac:dyDescent="0.25">
      <c r="A2283" s="6"/>
      <c r="B2283" s="44"/>
      <c r="C2283" s="11"/>
      <c r="D2283" s="11"/>
      <c r="E2283" s="31"/>
      <c r="P2283" s="72"/>
      <c r="Q2283" s="2"/>
      <c r="R2283" s="2"/>
    </row>
    <row r="2284" spans="1:18" x14ac:dyDescent="0.25">
      <c r="A2284" s="6"/>
      <c r="B2284" s="45" t="s">
        <v>737</v>
      </c>
      <c r="C2284" s="11"/>
      <c r="D2284" s="11"/>
      <c r="E2284" s="31"/>
      <c r="P2284" s="72"/>
      <c r="Q2284" s="2"/>
      <c r="R2284" s="2"/>
    </row>
    <row r="2285" spans="1:18" x14ac:dyDescent="0.25">
      <c r="A2285" s="6"/>
      <c r="B2285" s="44"/>
      <c r="C2285" s="11"/>
      <c r="D2285" s="11"/>
      <c r="E2285" s="31"/>
      <c r="P2285" s="72"/>
      <c r="Q2285" s="2"/>
      <c r="R2285" s="2"/>
    </row>
    <row r="2286" spans="1:18" x14ac:dyDescent="0.25">
      <c r="A2286" s="7" t="s">
        <v>11</v>
      </c>
      <c r="B2286" s="48" t="s">
        <v>738</v>
      </c>
      <c r="C2286" s="11">
        <v>1</v>
      </c>
      <c r="D2286" s="12" t="s">
        <v>12</v>
      </c>
      <c r="E2286" s="25">
        <f>K2286/16*5</f>
        <v>5</v>
      </c>
      <c r="F2286" s="26">
        <f>C2286*E2286</f>
        <v>5</v>
      </c>
      <c r="G2286" s="26"/>
      <c r="H2286" s="26">
        <f>C2286*G2286</f>
        <v>0</v>
      </c>
      <c r="I2286" s="27">
        <v>259.86</v>
      </c>
      <c r="J2286" s="26">
        <f>C2286*I2286</f>
        <v>259.86</v>
      </c>
      <c r="K2286" s="28">
        <v>16</v>
      </c>
      <c r="L2286" s="26">
        <f>C2286*K2286</f>
        <v>16</v>
      </c>
      <c r="M2286" s="26">
        <f>E2286+G2286+I2286+K2286</f>
        <v>280.86</v>
      </c>
      <c r="N2286" s="26">
        <f>M2286*N$2</f>
        <v>30.894600000000001</v>
      </c>
      <c r="O2286" s="26">
        <f>M2286+N2286</f>
        <v>311.75460000000004</v>
      </c>
      <c r="P2286" s="74">
        <f>O2286/39</f>
        <v>7.9937076923076935</v>
      </c>
      <c r="Q2286" s="39">
        <f>O2286+P2286</f>
        <v>319.74830769230772</v>
      </c>
      <c r="R2286" s="39">
        <f>C2286*Q2286</f>
        <v>319.74830769230772</v>
      </c>
    </row>
    <row r="2287" spans="1:18" x14ac:dyDescent="0.25">
      <c r="A2287" s="6"/>
      <c r="B2287" s="44"/>
      <c r="C2287" s="11"/>
      <c r="D2287" s="11"/>
      <c r="E2287" s="31"/>
      <c r="P2287" s="72"/>
      <c r="Q2287" s="2"/>
      <c r="R2287" s="2"/>
    </row>
    <row r="2288" spans="1:18" ht="30" x14ac:dyDescent="0.25">
      <c r="A2288" s="6"/>
      <c r="B2288" s="45" t="s">
        <v>739</v>
      </c>
      <c r="C2288" s="11"/>
      <c r="D2288" s="11"/>
      <c r="E2288" s="31"/>
      <c r="P2288" s="72"/>
      <c r="Q2288" s="2"/>
      <c r="R2288" s="2"/>
    </row>
    <row r="2289" spans="1:18" x14ac:dyDescent="0.25">
      <c r="A2289" s="6"/>
      <c r="B2289" s="44"/>
      <c r="C2289" s="11"/>
      <c r="D2289" s="11"/>
      <c r="E2289" s="31"/>
      <c r="P2289" s="72"/>
      <c r="Q2289" s="2"/>
      <c r="R2289" s="2"/>
    </row>
    <row r="2290" spans="1:18" ht="30" x14ac:dyDescent="0.25">
      <c r="A2290" s="7" t="s">
        <v>13</v>
      </c>
      <c r="B2290" s="48" t="s">
        <v>843</v>
      </c>
      <c r="C2290" s="11">
        <v>6</v>
      </c>
      <c r="D2290" s="12" t="s">
        <v>12</v>
      </c>
      <c r="E2290" s="25">
        <f>K2290/144*10</f>
        <v>30</v>
      </c>
      <c r="F2290" s="26">
        <f>C2290*E2290</f>
        <v>180</v>
      </c>
      <c r="G2290" s="26">
        <v>200</v>
      </c>
      <c r="H2290" s="26">
        <f>C2290*G2290</f>
        <v>1200</v>
      </c>
      <c r="I2290" s="27">
        <v>2834.47</v>
      </c>
      <c r="J2290" s="26">
        <f>C2290*I2290</f>
        <v>17006.82</v>
      </c>
      <c r="K2290" s="28">
        <v>432</v>
      </c>
      <c r="L2290" s="26">
        <f>C2290*K2290</f>
        <v>2592</v>
      </c>
      <c r="M2290" s="26">
        <f>E2290+G2290+I2290+K2290</f>
        <v>3496.47</v>
      </c>
      <c r="N2290" s="26">
        <f>M2290*N$2</f>
        <v>384.61169999999998</v>
      </c>
      <c r="O2290" s="26">
        <f>M2290+N2290</f>
        <v>3881.0816999999997</v>
      </c>
      <c r="P2290" s="74">
        <f>O2290/39</f>
        <v>99.514915384615378</v>
      </c>
      <c r="Q2290" s="39">
        <f>O2290+P2290</f>
        <v>3980.5966153846152</v>
      </c>
      <c r="R2290" s="39">
        <f>C2290*Q2290</f>
        <v>23883.579692307692</v>
      </c>
    </row>
    <row r="2291" spans="1:18" x14ac:dyDescent="0.25">
      <c r="A2291" s="6"/>
      <c r="B2291" s="44"/>
      <c r="C2291" s="11"/>
      <c r="D2291" s="11"/>
      <c r="E2291" s="31"/>
      <c r="P2291" s="72"/>
      <c r="Q2291" s="2"/>
      <c r="R2291" s="2"/>
    </row>
    <row r="2292" spans="1:18" ht="30" x14ac:dyDescent="0.25">
      <c r="A2292" s="6"/>
      <c r="B2292" s="45" t="s">
        <v>740</v>
      </c>
      <c r="C2292" s="11"/>
      <c r="D2292" s="11"/>
      <c r="E2292" s="31"/>
      <c r="P2292" s="72"/>
      <c r="Q2292" s="2"/>
      <c r="R2292" s="2"/>
    </row>
    <row r="2293" spans="1:18" x14ac:dyDescent="0.25">
      <c r="A2293" s="6"/>
      <c r="B2293" s="44"/>
      <c r="C2293" s="11"/>
      <c r="D2293" s="11"/>
      <c r="E2293" s="31"/>
      <c r="P2293" s="72"/>
      <c r="Q2293" s="2"/>
      <c r="R2293" s="2"/>
    </row>
    <row r="2294" spans="1:18" ht="30" x14ac:dyDescent="0.25">
      <c r="A2294" s="7" t="s">
        <v>14</v>
      </c>
      <c r="B2294" s="48" t="s">
        <v>843</v>
      </c>
      <c r="C2294" s="11">
        <v>3</v>
      </c>
      <c r="D2294" s="12" t="s">
        <v>12</v>
      </c>
      <c r="E2294" s="25">
        <f>K2294/144*10</f>
        <v>30</v>
      </c>
      <c r="F2294" s="26">
        <f>C2294*E2294</f>
        <v>90</v>
      </c>
      <c r="G2294" s="26">
        <v>200</v>
      </c>
      <c r="H2294" s="26">
        <f>C2294*G2294</f>
        <v>600</v>
      </c>
      <c r="I2294" s="27">
        <v>2831.44</v>
      </c>
      <c r="J2294" s="26">
        <f>C2294*I2294</f>
        <v>8494.32</v>
      </c>
      <c r="K2294" s="28">
        <v>432</v>
      </c>
      <c r="L2294" s="26">
        <f>C2294*K2294</f>
        <v>1296</v>
      </c>
      <c r="M2294" s="26">
        <f>E2294+G2294+I2294+K2294</f>
        <v>3493.44</v>
      </c>
      <c r="N2294" s="26">
        <f>M2294*N$2</f>
        <v>384.27840000000003</v>
      </c>
      <c r="O2294" s="26">
        <f>M2294+N2294</f>
        <v>3877.7184000000002</v>
      </c>
      <c r="P2294" s="74">
        <f>O2294/39</f>
        <v>99.428676923076935</v>
      </c>
      <c r="Q2294" s="39">
        <f>O2294+P2294</f>
        <v>3977.1470769230773</v>
      </c>
      <c r="R2294" s="39">
        <f>C2294*Q2294</f>
        <v>11931.441230769233</v>
      </c>
    </row>
    <row r="2295" spans="1:18" x14ac:dyDescent="0.25">
      <c r="A2295" s="6"/>
      <c r="B2295" s="44"/>
      <c r="C2295" s="11"/>
      <c r="D2295" s="11"/>
      <c r="E2295" s="31"/>
      <c r="P2295" s="72"/>
      <c r="Q2295" s="2"/>
      <c r="R2295" s="2"/>
    </row>
    <row r="2296" spans="1:18" ht="30" x14ac:dyDescent="0.25">
      <c r="A2296" s="6"/>
      <c r="B2296" s="45" t="s">
        <v>741</v>
      </c>
      <c r="C2296" s="11"/>
      <c r="D2296" s="11"/>
      <c r="E2296" s="31"/>
      <c r="P2296" s="72"/>
      <c r="Q2296" s="2"/>
      <c r="R2296" s="2"/>
    </row>
    <row r="2297" spans="1:18" x14ac:dyDescent="0.25">
      <c r="A2297" s="6"/>
      <c r="B2297" s="44"/>
      <c r="C2297" s="11"/>
      <c r="D2297" s="11"/>
      <c r="E2297" s="31"/>
      <c r="P2297" s="72"/>
      <c r="Q2297" s="2"/>
      <c r="R2297" s="2"/>
    </row>
    <row r="2298" spans="1:18" ht="30" x14ac:dyDescent="0.25">
      <c r="A2298" s="7" t="s">
        <v>15</v>
      </c>
      <c r="B2298" s="48" t="s">
        <v>844</v>
      </c>
      <c r="C2298" s="11">
        <v>12</v>
      </c>
      <c r="D2298" s="12" t="s">
        <v>12</v>
      </c>
      <c r="E2298" s="25">
        <f>K2298/144*10</f>
        <v>30</v>
      </c>
      <c r="F2298" s="26">
        <f>C2298*E2298</f>
        <v>360</v>
      </c>
      <c r="G2298" s="26">
        <v>200</v>
      </c>
      <c r="H2298" s="26">
        <f>C2298*G2298</f>
        <v>2400</v>
      </c>
      <c r="I2298" s="27">
        <v>2831.44</v>
      </c>
      <c r="J2298" s="26">
        <f>C2298*I2298</f>
        <v>33977.279999999999</v>
      </c>
      <c r="K2298" s="28">
        <v>432</v>
      </c>
      <c r="L2298" s="26">
        <f>C2298*K2298</f>
        <v>5184</v>
      </c>
      <c r="M2298" s="26">
        <f>E2298+G2298+I2298+K2298</f>
        <v>3493.44</v>
      </c>
      <c r="N2298" s="26">
        <f>M2298*N$2</f>
        <v>384.27840000000003</v>
      </c>
      <c r="O2298" s="26">
        <f>M2298+N2298</f>
        <v>3877.7184000000002</v>
      </c>
      <c r="P2298" s="74">
        <f>O2298/39</f>
        <v>99.428676923076935</v>
      </c>
      <c r="Q2298" s="39">
        <f>O2298+P2298</f>
        <v>3977.1470769230773</v>
      </c>
      <c r="R2298" s="39">
        <f>C2298*Q2298</f>
        <v>47725.764923076931</v>
      </c>
    </row>
    <row r="2299" spans="1:18" x14ac:dyDescent="0.25">
      <c r="A2299" s="6"/>
      <c r="B2299" s="44"/>
      <c r="C2299" s="11"/>
      <c r="D2299" s="11"/>
      <c r="E2299" s="31"/>
      <c r="P2299" s="72"/>
      <c r="Q2299" s="2"/>
      <c r="R2299" s="2"/>
    </row>
    <row r="2300" spans="1:18" ht="30" x14ac:dyDescent="0.25">
      <c r="A2300" s="6"/>
      <c r="B2300" s="45" t="s">
        <v>742</v>
      </c>
      <c r="C2300" s="11"/>
      <c r="D2300" s="11"/>
      <c r="E2300" s="31"/>
      <c r="P2300" s="72"/>
      <c r="Q2300" s="2"/>
      <c r="R2300" s="2"/>
    </row>
    <row r="2301" spans="1:18" x14ac:dyDescent="0.25">
      <c r="A2301" s="6"/>
      <c r="B2301" s="44"/>
      <c r="C2301" s="11"/>
      <c r="D2301" s="11"/>
      <c r="E2301" s="31"/>
      <c r="P2301" s="72"/>
      <c r="Q2301" s="2"/>
      <c r="R2301" s="2"/>
    </row>
    <row r="2302" spans="1:18" ht="30" x14ac:dyDescent="0.25">
      <c r="A2302" s="7" t="s">
        <v>16</v>
      </c>
      <c r="B2302" s="48" t="s">
        <v>845</v>
      </c>
      <c r="C2302" s="11">
        <v>2</v>
      </c>
      <c r="D2302" s="12" t="s">
        <v>12</v>
      </c>
      <c r="E2302" s="25">
        <f>K2302/144*10</f>
        <v>50</v>
      </c>
      <c r="F2302" s="26">
        <f>C2302*E2302</f>
        <v>100</v>
      </c>
      <c r="G2302" s="26">
        <v>400</v>
      </c>
      <c r="H2302" s="26">
        <f>C2302*G2302</f>
        <v>800</v>
      </c>
      <c r="I2302" s="27">
        <v>4073.69</v>
      </c>
      <c r="J2302" s="26">
        <f>C2302*I2302</f>
        <v>8147.38</v>
      </c>
      <c r="K2302" s="28">
        <v>720</v>
      </c>
      <c r="L2302" s="26">
        <f>C2302*K2302</f>
        <v>1440</v>
      </c>
      <c r="M2302" s="26">
        <f>E2302+G2302+I2302+K2302</f>
        <v>5243.6900000000005</v>
      </c>
      <c r="N2302" s="26">
        <f>M2302*N$2</f>
        <v>576.80590000000007</v>
      </c>
      <c r="O2302" s="26">
        <f>M2302+N2302</f>
        <v>5820.4959000000008</v>
      </c>
      <c r="P2302" s="74">
        <f>O2302/39</f>
        <v>149.24348461538463</v>
      </c>
      <c r="Q2302" s="39">
        <f>O2302+P2302</f>
        <v>5969.7393846153855</v>
      </c>
      <c r="R2302" s="39">
        <f>C2302*Q2302</f>
        <v>11939.478769230771</v>
      </c>
    </row>
    <row r="2303" spans="1:18" x14ac:dyDescent="0.25">
      <c r="A2303" s="6"/>
      <c r="B2303" s="44"/>
      <c r="C2303" s="11"/>
      <c r="D2303" s="11"/>
      <c r="E2303" s="31"/>
      <c r="P2303" s="72"/>
      <c r="Q2303" s="2"/>
      <c r="R2303" s="2"/>
    </row>
    <row r="2304" spans="1:18" ht="30" x14ac:dyDescent="0.25">
      <c r="A2304" s="6"/>
      <c r="B2304" s="45" t="s">
        <v>743</v>
      </c>
      <c r="C2304" s="11"/>
      <c r="D2304" s="11"/>
      <c r="E2304" s="31"/>
      <c r="P2304" s="72"/>
      <c r="Q2304" s="2"/>
      <c r="R2304" s="2"/>
    </row>
    <row r="2305" spans="1:18" x14ac:dyDescent="0.25">
      <c r="A2305" s="6"/>
      <c r="B2305" s="44"/>
      <c r="C2305" s="11"/>
      <c r="D2305" s="11"/>
      <c r="E2305" s="31"/>
      <c r="P2305" s="72"/>
      <c r="Q2305" s="2"/>
      <c r="R2305" s="2"/>
    </row>
    <row r="2306" spans="1:18" ht="30" x14ac:dyDescent="0.25">
      <c r="A2306" s="7" t="s">
        <v>17</v>
      </c>
      <c r="B2306" s="48" t="s">
        <v>846</v>
      </c>
      <c r="C2306" s="11">
        <v>3</v>
      </c>
      <c r="D2306" s="12" t="s">
        <v>12</v>
      </c>
      <c r="E2306" s="25">
        <f>K2306/144*10</f>
        <v>40</v>
      </c>
      <c r="F2306" s="26">
        <f>C2306*E2306</f>
        <v>120</v>
      </c>
      <c r="G2306" s="26">
        <v>300</v>
      </c>
      <c r="H2306" s="26">
        <f>C2306*G2306</f>
        <v>900</v>
      </c>
      <c r="I2306" s="27">
        <v>3852.37</v>
      </c>
      <c r="J2306" s="26">
        <f>C2306*I2306</f>
        <v>11557.11</v>
      </c>
      <c r="K2306" s="28">
        <v>576</v>
      </c>
      <c r="L2306" s="26">
        <f>C2306*K2306</f>
        <v>1728</v>
      </c>
      <c r="M2306" s="26">
        <f>E2306+G2306+I2306+K2306</f>
        <v>4768.37</v>
      </c>
      <c r="N2306" s="26">
        <f>M2306*N$2</f>
        <v>524.52070000000003</v>
      </c>
      <c r="O2306" s="26">
        <f>M2306+N2306</f>
        <v>5292.8906999999999</v>
      </c>
      <c r="P2306" s="74">
        <f>O2306/39</f>
        <v>135.71514615384615</v>
      </c>
      <c r="Q2306" s="39">
        <f>O2306+P2306</f>
        <v>5428.605846153846</v>
      </c>
      <c r="R2306" s="39">
        <f>C2306*Q2306</f>
        <v>16285.817538461539</v>
      </c>
    </row>
    <row r="2307" spans="1:18" x14ac:dyDescent="0.25">
      <c r="A2307" s="6"/>
      <c r="B2307" s="44"/>
      <c r="C2307" s="11"/>
      <c r="D2307" s="11"/>
      <c r="E2307" s="31"/>
      <c r="P2307" s="72"/>
      <c r="Q2307" s="2"/>
      <c r="R2307" s="2"/>
    </row>
    <row r="2308" spans="1:18" ht="30" x14ac:dyDescent="0.25">
      <c r="A2308" s="6"/>
      <c r="B2308" s="45" t="s">
        <v>744</v>
      </c>
      <c r="C2308" s="11"/>
      <c r="D2308" s="11"/>
      <c r="E2308" s="31"/>
      <c r="P2308" s="72"/>
      <c r="Q2308" s="2"/>
      <c r="R2308" s="2"/>
    </row>
    <row r="2309" spans="1:18" x14ac:dyDescent="0.25">
      <c r="A2309" s="6"/>
      <c r="B2309" s="44"/>
      <c r="C2309" s="11"/>
      <c r="D2309" s="11"/>
      <c r="E2309" s="31"/>
      <c r="P2309" s="72"/>
      <c r="Q2309" s="2"/>
      <c r="R2309" s="2"/>
    </row>
    <row r="2310" spans="1:18" ht="30" x14ac:dyDescent="0.25">
      <c r="A2310" s="7" t="s">
        <v>18</v>
      </c>
      <c r="B2310" s="48" t="s">
        <v>847</v>
      </c>
      <c r="C2310" s="11">
        <v>1</v>
      </c>
      <c r="D2310" s="12" t="s">
        <v>12</v>
      </c>
      <c r="E2310" s="25">
        <f>K2310/144*10</f>
        <v>30</v>
      </c>
      <c r="F2310" s="26">
        <f>C2310*E2310</f>
        <v>30</v>
      </c>
      <c r="G2310" s="26">
        <v>200</v>
      </c>
      <c r="H2310" s="26">
        <f>C2310*G2310</f>
        <v>200</v>
      </c>
      <c r="I2310" s="27">
        <v>2828.42</v>
      </c>
      <c r="J2310" s="26">
        <f>C2310*I2310</f>
        <v>2828.42</v>
      </c>
      <c r="K2310" s="28">
        <v>432</v>
      </c>
      <c r="L2310" s="26">
        <f>C2310*K2310</f>
        <v>432</v>
      </c>
      <c r="M2310" s="26">
        <f>E2310+G2310+I2310+K2310</f>
        <v>3490.42</v>
      </c>
      <c r="N2310" s="26">
        <f>M2310*N$2</f>
        <v>383.94620000000003</v>
      </c>
      <c r="O2310" s="26">
        <f>M2310+N2310</f>
        <v>3874.3661999999999</v>
      </c>
      <c r="P2310" s="74">
        <f>O2310/39</f>
        <v>99.342723076923079</v>
      </c>
      <c r="Q2310" s="39">
        <f>O2310+P2310</f>
        <v>3973.7089230769229</v>
      </c>
      <c r="R2310" s="39">
        <f>C2310*Q2310</f>
        <v>3973.7089230769229</v>
      </c>
    </row>
    <row r="2311" spans="1:18" x14ac:dyDescent="0.25">
      <c r="A2311" s="6"/>
      <c r="B2311" s="44"/>
      <c r="C2311" s="11"/>
      <c r="D2311" s="11"/>
      <c r="E2311" s="31"/>
      <c r="P2311" s="72"/>
      <c r="Q2311" s="2"/>
      <c r="R2311" s="2"/>
    </row>
    <row r="2312" spans="1:18" ht="30" x14ac:dyDescent="0.25">
      <c r="A2312" s="6"/>
      <c r="B2312" s="45" t="s">
        <v>745</v>
      </c>
      <c r="C2312" s="11"/>
      <c r="D2312" s="11"/>
      <c r="E2312" s="31"/>
      <c r="P2312" s="72"/>
      <c r="Q2312" s="2"/>
      <c r="R2312" s="2"/>
    </row>
    <row r="2313" spans="1:18" x14ac:dyDescent="0.25">
      <c r="A2313" s="6"/>
      <c r="B2313" s="44"/>
      <c r="C2313" s="11"/>
      <c r="D2313" s="11"/>
      <c r="E2313" s="31"/>
      <c r="P2313" s="72"/>
      <c r="Q2313" s="2"/>
      <c r="R2313" s="2"/>
    </row>
    <row r="2314" spans="1:18" ht="30" x14ac:dyDescent="0.25">
      <c r="A2314" s="7" t="s">
        <v>38</v>
      </c>
      <c r="B2314" s="48" t="s">
        <v>746</v>
      </c>
      <c r="C2314" s="11">
        <v>1</v>
      </c>
      <c r="D2314" s="12" t="s">
        <v>12</v>
      </c>
      <c r="E2314" s="25">
        <f>K2314/144*10</f>
        <v>30</v>
      </c>
      <c r="F2314" s="26">
        <f>C2314*E2314</f>
        <v>30</v>
      </c>
      <c r="G2314" s="26">
        <v>200</v>
      </c>
      <c r="H2314" s="26">
        <f>C2314*G2314</f>
        <v>200</v>
      </c>
      <c r="I2314" s="28">
        <v>2843.66</v>
      </c>
      <c r="J2314" s="26">
        <f>C2314*I2314</f>
        <v>2843.66</v>
      </c>
      <c r="K2314" s="28">
        <v>432</v>
      </c>
      <c r="L2314" s="26">
        <f>C2314*K2314</f>
        <v>432</v>
      </c>
      <c r="M2314" s="26">
        <f>E2314+G2314+I2314+K2314</f>
        <v>3505.66</v>
      </c>
      <c r="N2314" s="26">
        <f>M2314*N$2</f>
        <v>385.62259999999998</v>
      </c>
      <c r="O2314" s="26">
        <f>M2314+N2314</f>
        <v>3891.2826</v>
      </c>
      <c r="P2314" s="74">
        <f>O2314/39</f>
        <v>99.776476923076928</v>
      </c>
      <c r="Q2314" s="39">
        <f>O2314+P2314</f>
        <v>3991.0590769230771</v>
      </c>
      <c r="R2314" s="39">
        <f>C2314*Q2314</f>
        <v>3991.0590769230771</v>
      </c>
    </row>
    <row r="2315" spans="1:18" x14ac:dyDescent="0.25">
      <c r="A2315" s="6"/>
      <c r="B2315" s="44"/>
      <c r="C2315" s="11"/>
      <c r="D2315" s="11"/>
      <c r="E2315" s="31"/>
      <c r="P2315" s="72"/>
      <c r="Q2315" s="2"/>
      <c r="R2315" s="2"/>
    </row>
    <row r="2316" spans="1:18" ht="30" x14ac:dyDescent="0.25">
      <c r="A2316" s="6"/>
      <c r="B2316" s="45" t="s">
        <v>747</v>
      </c>
      <c r="C2316" s="11"/>
      <c r="D2316" s="11"/>
      <c r="E2316" s="31"/>
      <c r="P2316" s="72"/>
      <c r="Q2316" s="2"/>
      <c r="R2316" s="2"/>
    </row>
    <row r="2317" spans="1:18" x14ac:dyDescent="0.25">
      <c r="A2317" s="6"/>
      <c r="B2317" s="44"/>
      <c r="C2317" s="11"/>
      <c r="D2317" s="11"/>
      <c r="E2317" s="31"/>
      <c r="P2317" s="72"/>
      <c r="Q2317" s="2"/>
      <c r="R2317" s="2"/>
    </row>
    <row r="2318" spans="1:18" ht="30" x14ac:dyDescent="0.25">
      <c r="A2318" s="7" t="s">
        <v>39</v>
      </c>
      <c r="B2318" s="48" t="s">
        <v>848</v>
      </c>
      <c r="C2318" s="11">
        <v>1</v>
      </c>
      <c r="D2318" s="12" t="s">
        <v>12</v>
      </c>
      <c r="E2318" s="25">
        <f>K2318/144*10</f>
        <v>30</v>
      </c>
      <c r="F2318" s="26">
        <f>C2318*E2318</f>
        <v>30</v>
      </c>
      <c r="G2318" s="26">
        <v>200</v>
      </c>
      <c r="H2318" s="26">
        <f>C2318*G2318</f>
        <v>200</v>
      </c>
      <c r="I2318" s="27">
        <v>2751.32</v>
      </c>
      <c r="J2318" s="26">
        <f>C2318*I2318</f>
        <v>2751.32</v>
      </c>
      <c r="K2318" s="28">
        <v>432</v>
      </c>
      <c r="L2318" s="26">
        <f>C2318*K2318</f>
        <v>432</v>
      </c>
      <c r="M2318" s="26">
        <f>E2318+G2318+I2318+K2318</f>
        <v>3413.32</v>
      </c>
      <c r="N2318" s="26">
        <f>M2318*N$2</f>
        <v>375.46520000000004</v>
      </c>
      <c r="O2318" s="26">
        <f>M2318+N2318</f>
        <v>3788.7852000000003</v>
      </c>
      <c r="P2318" s="74">
        <f>O2318/39</f>
        <v>97.148338461538472</v>
      </c>
      <c r="Q2318" s="39">
        <f>O2318+P2318</f>
        <v>3885.9335384615388</v>
      </c>
      <c r="R2318" s="39">
        <f>C2318*Q2318</f>
        <v>3885.9335384615388</v>
      </c>
    </row>
    <row r="2319" spans="1:18" x14ac:dyDescent="0.25">
      <c r="A2319" s="6"/>
      <c r="B2319" s="44"/>
      <c r="C2319" s="11"/>
      <c r="D2319" s="11"/>
      <c r="E2319" s="31"/>
      <c r="P2319" s="72"/>
      <c r="Q2319" s="2"/>
      <c r="R2319" s="2"/>
    </row>
    <row r="2320" spans="1:18" ht="30" x14ac:dyDescent="0.25">
      <c r="A2320" s="6"/>
      <c r="B2320" s="45" t="s">
        <v>748</v>
      </c>
      <c r="C2320" s="11"/>
      <c r="D2320" s="11"/>
      <c r="E2320" s="31"/>
      <c r="P2320" s="72"/>
      <c r="Q2320" s="2"/>
      <c r="R2320" s="2"/>
    </row>
    <row r="2321" spans="1:18" x14ac:dyDescent="0.25">
      <c r="A2321" s="6"/>
      <c r="B2321" s="44"/>
      <c r="C2321" s="11"/>
      <c r="D2321" s="11"/>
      <c r="E2321" s="31"/>
      <c r="P2321" s="72"/>
      <c r="Q2321" s="2"/>
      <c r="R2321" s="2"/>
    </row>
    <row r="2322" spans="1:18" ht="30" x14ac:dyDescent="0.25">
      <c r="A2322" s="8" t="s">
        <v>40</v>
      </c>
      <c r="B2322" s="49" t="s">
        <v>849</v>
      </c>
      <c r="C2322" s="13">
        <v>1</v>
      </c>
      <c r="D2322" s="14" t="s">
        <v>12</v>
      </c>
      <c r="E2322" s="25">
        <f>K2322/144*10</f>
        <v>30</v>
      </c>
      <c r="F2322" s="26">
        <f>C2322*E2322</f>
        <v>30</v>
      </c>
      <c r="G2322" s="26">
        <v>200</v>
      </c>
      <c r="H2322" s="26">
        <f>C2322*G2322</f>
        <v>200</v>
      </c>
      <c r="I2322" s="27">
        <v>2755.22</v>
      </c>
      <c r="J2322" s="26">
        <f>C2322*I2322</f>
        <v>2755.22</v>
      </c>
      <c r="K2322" s="28">
        <v>432</v>
      </c>
      <c r="L2322" s="26">
        <f>C2322*K2322</f>
        <v>432</v>
      </c>
      <c r="M2322" s="26">
        <f>E2322+G2322+I2322+K2322</f>
        <v>3417.22</v>
      </c>
      <c r="N2322" s="26">
        <f>M2322*N$2</f>
        <v>375.89419999999996</v>
      </c>
      <c r="O2322" s="26">
        <f>M2322+N2322</f>
        <v>3793.1142</v>
      </c>
      <c r="P2322" s="74">
        <f>O2322/39</f>
        <v>97.259338461538462</v>
      </c>
      <c r="Q2322" s="39">
        <f>O2322+P2322</f>
        <v>3890.3735384615384</v>
      </c>
      <c r="R2322" s="39">
        <f>C2322*Q2322</f>
        <v>3890.3735384615384</v>
      </c>
    </row>
    <row r="2323" spans="1:18" x14ac:dyDescent="0.25">
      <c r="A2323" s="6"/>
      <c r="B2323" s="44"/>
      <c r="C2323" s="11"/>
      <c r="D2323" s="11"/>
      <c r="E2323" s="31"/>
      <c r="P2323" s="72"/>
      <c r="Q2323" s="2"/>
      <c r="R2323" s="2"/>
    </row>
    <row r="2324" spans="1:18" x14ac:dyDescent="0.25">
      <c r="A2324" s="6"/>
      <c r="B2324" s="46" t="s">
        <v>749</v>
      </c>
      <c r="C2324" s="11"/>
      <c r="D2324" s="11"/>
      <c r="E2324" s="31"/>
      <c r="P2324" s="72"/>
      <c r="Q2324" s="2"/>
      <c r="R2324" s="4"/>
    </row>
    <row r="2325" spans="1:18" x14ac:dyDescent="0.25">
      <c r="A2325" s="9"/>
      <c r="B2325" s="47"/>
      <c r="C2325" s="13"/>
      <c r="D2325" s="13"/>
      <c r="E2325" s="31"/>
      <c r="P2325" s="72"/>
      <c r="Q2325" s="2"/>
      <c r="R2325" s="2"/>
    </row>
    <row r="2326" spans="1:18" x14ac:dyDescent="0.25">
      <c r="A2326" s="6"/>
      <c r="B2326" s="44"/>
      <c r="C2326" s="11"/>
      <c r="D2326" s="11"/>
      <c r="E2326" s="31"/>
      <c r="P2326" s="72"/>
      <c r="Q2326" s="2"/>
      <c r="R2326" s="2"/>
    </row>
    <row r="2327" spans="1:18" ht="30" x14ac:dyDescent="0.25">
      <c r="A2327" s="6"/>
      <c r="B2327" s="45" t="s">
        <v>750</v>
      </c>
      <c r="C2327" s="11"/>
      <c r="D2327" s="11"/>
      <c r="E2327" s="31"/>
      <c r="P2327" s="72"/>
      <c r="Q2327" s="2"/>
      <c r="R2327" s="2"/>
    </row>
    <row r="2328" spans="1:18" x14ac:dyDescent="0.25">
      <c r="A2328" s="6"/>
      <c r="B2328" s="44"/>
      <c r="C2328" s="11"/>
      <c r="D2328" s="11"/>
      <c r="E2328" s="31"/>
      <c r="P2328" s="72"/>
      <c r="Q2328" s="2"/>
      <c r="R2328" s="2"/>
    </row>
    <row r="2329" spans="1:18" ht="30" x14ac:dyDescent="0.25">
      <c r="A2329" s="7" t="s">
        <v>9</v>
      </c>
      <c r="B2329" s="48" t="s">
        <v>850</v>
      </c>
      <c r="C2329" s="11">
        <v>1</v>
      </c>
      <c r="D2329" s="12" t="s">
        <v>12</v>
      </c>
      <c r="E2329" s="25">
        <f>K2329/144*10</f>
        <v>30</v>
      </c>
      <c r="F2329" s="26">
        <f>C2329*E2329</f>
        <v>30</v>
      </c>
      <c r="G2329" s="26">
        <v>200</v>
      </c>
      <c r="H2329" s="26">
        <f>C2329*G2329</f>
        <v>200</v>
      </c>
      <c r="I2329" s="27">
        <v>2768.27</v>
      </c>
      <c r="J2329" s="26">
        <f>C2329*I2329</f>
        <v>2768.27</v>
      </c>
      <c r="K2329" s="28">
        <v>432</v>
      </c>
      <c r="L2329" s="26">
        <f>C2329*K2329</f>
        <v>432</v>
      </c>
      <c r="M2329" s="26">
        <f>E2329+G2329+I2329+K2329</f>
        <v>3430.27</v>
      </c>
      <c r="N2329" s="26">
        <f>M2329*N$2</f>
        <v>377.3297</v>
      </c>
      <c r="O2329" s="26">
        <f>M2329+N2329</f>
        <v>3807.5996999999998</v>
      </c>
      <c r="P2329" s="74">
        <f>O2329/39</f>
        <v>97.630761538461527</v>
      </c>
      <c r="Q2329" s="39">
        <f>O2329+P2329</f>
        <v>3905.2304615384614</v>
      </c>
      <c r="R2329" s="39">
        <f>C2329*Q2329</f>
        <v>3905.2304615384614</v>
      </c>
    </row>
    <row r="2330" spans="1:18" x14ac:dyDescent="0.25">
      <c r="A2330" s="6"/>
      <c r="B2330" s="44"/>
      <c r="C2330" s="11"/>
      <c r="D2330" s="11"/>
      <c r="E2330" s="31"/>
      <c r="P2330" s="72"/>
      <c r="Q2330" s="2"/>
      <c r="R2330" s="2"/>
    </row>
    <row r="2331" spans="1:18" ht="30" x14ac:dyDescent="0.25">
      <c r="A2331" s="6"/>
      <c r="B2331" s="45" t="s">
        <v>751</v>
      </c>
      <c r="C2331" s="11"/>
      <c r="D2331" s="11"/>
      <c r="E2331" s="31"/>
      <c r="P2331" s="72"/>
      <c r="Q2331" s="2"/>
      <c r="R2331" s="2"/>
    </row>
    <row r="2332" spans="1:18" x14ac:dyDescent="0.25">
      <c r="A2332" s="6"/>
      <c r="B2332" s="44"/>
      <c r="C2332" s="11"/>
      <c r="D2332" s="11"/>
      <c r="E2332" s="31"/>
      <c r="P2332" s="72"/>
      <c r="Q2332" s="2"/>
      <c r="R2332" s="2"/>
    </row>
    <row r="2333" spans="1:18" ht="30" x14ac:dyDescent="0.25">
      <c r="A2333" s="7" t="s">
        <v>19</v>
      </c>
      <c r="B2333" s="48" t="s">
        <v>851</v>
      </c>
      <c r="C2333" s="11">
        <v>1</v>
      </c>
      <c r="D2333" s="12" t="s">
        <v>12</v>
      </c>
      <c r="E2333" s="25">
        <f>K2333/144*10</f>
        <v>30</v>
      </c>
      <c r="F2333" s="26">
        <f>C2333*E2333</f>
        <v>30</v>
      </c>
      <c r="G2333" s="26">
        <v>200</v>
      </c>
      <c r="H2333" s="26">
        <f>C2333*G2333</f>
        <v>200</v>
      </c>
      <c r="I2333" s="27">
        <v>2730.35</v>
      </c>
      <c r="J2333" s="26">
        <f>C2333*I2333</f>
        <v>2730.35</v>
      </c>
      <c r="K2333" s="28">
        <v>432</v>
      </c>
      <c r="L2333" s="26">
        <f>C2333*K2333</f>
        <v>432</v>
      </c>
      <c r="M2333" s="26">
        <f>E2333+G2333+I2333+K2333</f>
        <v>3392.35</v>
      </c>
      <c r="N2333" s="26">
        <f>M2333*N$2</f>
        <v>373.1585</v>
      </c>
      <c r="O2333" s="26">
        <f>M2333+N2333</f>
        <v>3765.5084999999999</v>
      </c>
      <c r="P2333" s="74">
        <f>O2333/39</f>
        <v>96.551500000000004</v>
      </c>
      <c r="Q2333" s="39">
        <f>O2333+P2333</f>
        <v>3862.06</v>
      </c>
      <c r="R2333" s="39">
        <f>C2333*Q2333</f>
        <v>3862.06</v>
      </c>
    </row>
    <row r="2334" spans="1:18" x14ac:dyDescent="0.25">
      <c r="A2334" s="6"/>
      <c r="B2334" s="44"/>
      <c r="C2334" s="11"/>
      <c r="D2334" s="11"/>
      <c r="E2334" s="31"/>
      <c r="P2334" s="72"/>
      <c r="Q2334" s="2"/>
      <c r="R2334" s="2"/>
    </row>
    <row r="2335" spans="1:18" ht="30" x14ac:dyDescent="0.25">
      <c r="A2335" s="6"/>
      <c r="B2335" s="45" t="s">
        <v>752</v>
      </c>
      <c r="C2335" s="11"/>
      <c r="D2335" s="11"/>
      <c r="E2335" s="31"/>
      <c r="P2335" s="72"/>
      <c r="Q2335" s="2"/>
      <c r="R2335" s="2"/>
    </row>
    <row r="2336" spans="1:18" x14ac:dyDescent="0.25">
      <c r="A2336" s="6"/>
      <c r="B2336" s="44"/>
      <c r="C2336" s="11"/>
      <c r="D2336" s="11"/>
      <c r="E2336" s="31"/>
      <c r="P2336" s="72"/>
      <c r="Q2336" s="2"/>
      <c r="R2336" s="2"/>
    </row>
    <row r="2337" spans="1:18" ht="30" x14ac:dyDescent="0.25">
      <c r="A2337" s="7" t="s">
        <v>11</v>
      </c>
      <c r="B2337" s="48" t="s">
        <v>852</v>
      </c>
      <c r="C2337" s="11">
        <v>2</v>
      </c>
      <c r="D2337" s="12" t="s">
        <v>12</v>
      </c>
      <c r="E2337" s="25">
        <f>K2337/144*10</f>
        <v>30</v>
      </c>
      <c r="F2337" s="26">
        <f>C2337*E2337</f>
        <v>60</v>
      </c>
      <c r="G2337" s="26">
        <v>200</v>
      </c>
      <c r="H2337" s="26">
        <f>C2337*G2337</f>
        <v>400</v>
      </c>
      <c r="I2337" s="27">
        <v>2503.63</v>
      </c>
      <c r="J2337" s="26">
        <f>C2337*I2337</f>
        <v>5007.26</v>
      </c>
      <c r="K2337" s="28">
        <v>432</v>
      </c>
      <c r="L2337" s="26">
        <f>C2337*K2337</f>
        <v>864</v>
      </c>
      <c r="M2337" s="26">
        <f>E2337+G2337+I2337+K2337</f>
        <v>3165.63</v>
      </c>
      <c r="N2337" s="26">
        <f>M2337*N$2</f>
        <v>348.21930000000003</v>
      </c>
      <c r="O2337" s="26">
        <f>M2337+N2337</f>
        <v>3513.8493000000003</v>
      </c>
      <c r="P2337" s="74">
        <f>O2337/39</f>
        <v>90.098700000000008</v>
      </c>
      <c r="Q2337" s="39">
        <f>O2337+P2337</f>
        <v>3603.9480000000003</v>
      </c>
      <c r="R2337" s="39">
        <f>C2337*Q2337</f>
        <v>7207.8960000000006</v>
      </c>
    </row>
    <row r="2338" spans="1:18" x14ac:dyDescent="0.25">
      <c r="A2338" s="6"/>
      <c r="B2338" s="44"/>
      <c r="C2338" s="11"/>
      <c r="D2338" s="11"/>
      <c r="E2338" s="31"/>
      <c r="P2338" s="72"/>
      <c r="Q2338" s="2"/>
      <c r="R2338" s="2"/>
    </row>
    <row r="2339" spans="1:18" ht="30" x14ac:dyDescent="0.25">
      <c r="A2339" s="6"/>
      <c r="B2339" s="45" t="s">
        <v>753</v>
      </c>
      <c r="C2339" s="11"/>
      <c r="D2339" s="11"/>
      <c r="E2339" s="31"/>
      <c r="P2339" s="72"/>
      <c r="Q2339" s="2"/>
      <c r="R2339" s="2"/>
    </row>
    <row r="2340" spans="1:18" x14ac:dyDescent="0.25">
      <c r="A2340" s="6"/>
      <c r="B2340" s="44"/>
      <c r="C2340" s="11"/>
      <c r="D2340" s="11"/>
      <c r="E2340" s="31"/>
      <c r="P2340" s="72"/>
      <c r="Q2340" s="2"/>
      <c r="R2340" s="2"/>
    </row>
    <row r="2341" spans="1:18" ht="30" x14ac:dyDescent="0.25">
      <c r="A2341" s="7" t="s">
        <v>13</v>
      </c>
      <c r="B2341" s="48" t="s">
        <v>853</v>
      </c>
      <c r="C2341" s="11">
        <v>1</v>
      </c>
      <c r="D2341" s="12" t="s">
        <v>12</v>
      </c>
      <c r="E2341" s="25">
        <f>K2341/144*10</f>
        <v>30</v>
      </c>
      <c r="F2341" s="26">
        <f>C2341*E2341</f>
        <v>30</v>
      </c>
      <c r="G2341" s="26">
        <v>200</v>
      </c>
      <c r="H2341" s="26">
        <f>C2341*G2341</f>
        <v>200</v>
      </c>
      <c r="I2341" s="27">
        <v>2086.39</v>
      </c>
      <c r="J2341" s="26">
        <f>C2341*I2341</f>
        <v>2086.39</v>
      </c>
      <c r="K2341" s="28">
        <v>432</v>
      </c>
      <c r="L2341" s="26">
        <f>C2341*K2341</f>
        <v>432</v>
      </c>
      <c r="M2341" s="26">
        <f>E2341+G2341+I2341+K2341</f>
        <v>2748.39</v>
      </c>
      <c r="N2341" s="26">
        <f>M2341*N$2</f>
        <v>302.3229</v>
      </c>
      <c r="O2341" s="26">
        <f>M2341+N2341</f>
        <v>3050.7129</v>
      </c>
      <c r="P2341" s="74">
        <f>O2341/39</f>
        <v>78.223407692307688</v>
      </c>
      <c r="Q2341" s="39">
        <f>O2341+P2341</f>
        <v>3128.9363076923078</v>
      </c>
      <c r="R2341" s="39">
        <f>C2341*Q2341</f>
        <v>3128.9363076923078</v>
      </c>
    </row>
    <row r="2342" spans="1:18" x14ac:dyDescent="0.25">
      <c r="A2342" s="6"/>
      <c r="B2342" s="44"/>
      <c r="C2342" s="11"/>
      <c r="D2342" s="11"/>
      <c r="E2342" s="31"/>
      <c r="P2342" s="72"/>
      <c r="Q2342" s="2"/>
      <c r="R2342" s="2"/>
    </row>
    <row r="2343" spans="1:18" ht="30" x14ac:dyDescent="0.25">
      <c r="A2343" s="6"/>
      <c r="B2343" s="45" t="s">
        <v>754</v>
      </c>
      <c r="C2343" s="11"/>
      <c r="D2343" s="11"/>
      <c r="E2343" s="31"/>
      <c r="P2343" s="72"/>
      <c r="Q2343" s="2"/>
      <c r="R2343" s="2"/>
    </row>
    <row r="2344" spans="1:18" x14ac:dyDescent="0.25">
      <c r="A2344" s="6"/>
      <c r="B2344" s="44"/>
      <c r="C2344" s="11"/>
      <c r="D2344" s="11"/>
      <c r="E2344" s="31"/>
      <c r="P2344" s="72"/>
      <c r="Q2344" s="2"/>
      <c r="R2344" s="2"/>
    </row>
    <row r="2345" spans="1:18" ht="30" x14ac:dyDescent="0.25">
      <c r="A2345" s="7" t="s">
        <v>14</v>
      </c>
      <c r="B2345" s="48" t="s">
        <v>854</v>
      </c>
      <c r="C2345" s="11">
        <v>1</v>
      </c>
      <c r="D2345" s="12" t="s">
        <v>12</v>
      </c>
      <c r="E2345" s="25">
        <f>K2345/144*10</f>
        <v>30</v>
      </c>
      <c r="F2345" s="26">
        <f>C2345*E2345</f>
        <v>30</v>
      </c>
      <c r="G2345" s="26">
        <v>200</v>
      </c>
      <c r="H2345" s="26">
        <f>C2345*G2345</f>
        <v>200</v>
      </c>
      <c r="I2345" s="27">
        <v>2466.1799999999998</v>
      </c>
      <c r="J2345" s="26">
        <f>C2345*I2345</f>
        <v>2466.1799999999998</v>
      </c>
      <c r="K2345" s="28">
        <v>432</v>
      </c>
      <c r="L2345" s="26">
        <f>C2345*K2345</f>
        <v>432</v>
      </c>
      <c r="M2345" s="26">
        <f>E2345+G2345+I2345+K2345</f>
        <v>3128.18</v>
      </c>
      <c r="N2345" s="26">
        <f>M2345*N$2</f>
        <v>344.09979999999996</v>
      </c>
      <c r="O2345" s="26">
        <f>M2345+N2345</f>
        <v>3472.2797999999998</v>
      </c>
      <c r="P2345" s="74">
        <f>O2345/39</f>
        <v>89.032815384615375</v>
      </c>
      <c r="Q2345" s="39">
        <f>O2345+P2345</f>
        <v>3561.3126153846151</v>
      </c>
      <c r="R2345" s="39">
        <f>C2345*Q2345</f>
        <v>3561.3126153846151</v>
      </c>
    </row>
    <row r="2346" spans="1:18" x14ac:dyDescent="0.25">
      <c r="A2346" s="6"/>
      <c r="B2346" s="44"/>
      <c r="C2346" s="11"/>
      <c r="D2346" s="11"/>
      <c r="E2346" s="31"/>
      <c r="P2346" s="72"/>
      <c r="Q2346" s="2"/>
      <c r="R2346" s="2"/>
    </row>
    <row r="2347" spans="1:18" ht="30" x14ac:dyDescent="0.25">
      <c r="A2347" s="6"/>
      <c r="B2347" s="45" t="s">
        <v>755</v>
      </c>
      <c r="C2347" s="11"/>
      <c r="D2347" s="11"/>
      <c r="E2347" s="31"/>
      <c r="P2347" s="72"/>
      <c r="Q2347" s="2"/>
      <c r="R2347" s="2"/>
    </row>
    <row r="2348" spans="1:18" x14ac:dyDescent="0.25">
      <c r="A2348" s="6"/>
      <c r="B2348" s="44"/>
      <c r="C2348" s="11"/>
      <c r="D2348" s="11"/>
      <c r="E2348" s="31"/>
      <c r="P2348" s="72"/>
      <c r="Q2348" s="2"/>
      <c r="R2348" s="2"/>
    </row>
    <row r="2349" spans="1:18" ht="30" x14ac:dyDescent="0.25">
      <c r="A2349" s="7" t="s">
        <v>15</v>
      </c>
      <c r="B2349" s="48" t="s">
        <v>756</v>
      </c>
      <c r="C2349" s="11">
        <v>1</v>
      </c>
      <c r="D2349" s="12" t="s">
        <v>12</v>
      </c>
      <c r="E2349" s="25">
        <f>K2349/144*10</f>
        <v>50</v>
      </c>
      <c r="F2349" s="26">
        <f>C2349*E2349</f>
        <v>50</v>
      </c>
      <c r="G2349" s="26">
        <v>400</v>
      </c>
      <c r="H2349" s="26">
        <f>C2349*G2349</f>
        <v>400</v>
      </c>
      <c r="I2349" s="27">
        <v>4902.7299999999996</v>
      </c>
      <c r="J2349" s="26">
        <f>C2349*I2349</f>
        <v>4902.7299999999996</v>
      </c>
      <c r="K2349" s="28">
        <v>720</v>
      </c>
      <c r="L2349" s="26">
        <f>C2349*K2349</f>
        <v>720</v>
      </c>
      <c r="M2349" s="26">
        <f>E2349+G2349+I2349+K2349</f>
        <v>6072.73</v>
      </c>
      <c r="N2349" s="26">
        <f>M2349*N$2</f>
        <v>668.00029999999992</v>
      </c>
      <c r="O2349" s="26">
        <f>M2349+N2349</f>
        <v>6740.7302999999993</v>
      </c>
      <c r="P2349" s="74">
        <f>O2349/39</f>
        <v>172.83923846153843</v>
      </c>
      <c r="Q2349" s="39">
        <f>O2349+P2349</f>
        <v>6913.5695384615374</v>
      </c>
      <c r="R2349" s="39">
        <f>C2349*Q2349</f>
        <v>6913.5695384615374</v>
      </c>
    </row>
    <row r="2350" spans="1:18" x14ac:dyDescent="0.25">
      <c r="A2350" s="6"/>
      <c r="B2350" s="44"/>
      <c r="C2350" s="11"/>
      <c r="D2350" s="11"/>
      <c r="E2350" s="31"/>
      <c r="P2350" s="72"/>
      <c r="Q2350" s="2"/>
      <c r="R2350" s="2"/>
    </row>
    <row r="2351" spans="1:18" ht="30" x14ac:dyDescent="0.25">
      <c r="A2351" s="6"/>
      <c r="B2351" s="45" t="s">
        <v>757</v>
      </c>
      <c r="C2351" s="11"/>
      <c r="D2351" s="11"/>
      <c r="E2351" s="31"/>
      <c r="P2351" s="72"/>
      <c r="Q2351" s="2"/>
      <c r="R2351" s="2"/>
    </row>
    <row r="2352" spans="1:18" x14ac:dyDescent="0.25">
      <c r="A2352" s="6"/>
      <c r="B2352" s="44"/>
      <c r="C2352" s="11"/>
      <c r="D2352" s="11"/>
      <c r="E2352" s="31"/>
      <c r="P2352" s="72"/>
      <c r="Q2352" s="2"/>
      <c r="R2352" s="2"/>
    </row>
    <row r="2353" spans="1:18" x14ac:dyDescent="0.25">
      <c r="A2353" s="7" t="s">
        <v>16</v>
      </c>
      <c r="B2353" s="48" t="s">
        <v>758</v>
      </c>
      <c r="C2353" s="11">
        <v>3</v>
      </c>
      <c r="D2353" s="12" t="s">
        <v>12</v>
      </c>
      <c r="E2353" s="25">
        <f>K2353/144*5</f>
        <v>5</v>
      </c>
      <c r="F2353" s="26">
        <f>C2353*E2353</f>
        <v>15</v>
      </c>
      <c r="G2353" s="26">
        <v>50</v>
      </c>
      <c r="H2353" s="26">
        <f>C2353*G2353</f>
        <v>150</v>
      </c>
      <c r="I2353" s="27">
        <v>150.72</v>
      </c>
      <c r="J2353" s="26">
        <f>C2353*I2353</f>
        <v>452.15999999999997</v>
      </c>
      <c r="K2353" s="28">
        <v>144</v>
      </c>
      <c r="L2353" s="26">
        <f>C2353*K2353</f>
        <v>432</v>
      </c>
      <c r="M2353" s="26">
        <f>E2353+G2353+I2353+K2353</f>
        <v>349.72</v>
      </c>
      <c r="N2353" s="26">
        <f>M2353*N$2</f>
        <v>38.469200000000001</v>
      </c>
      <c r="O2353" s="26">
        <f>M2353+N2353</f>
        <v>388.18920000000003</v>
      </c>
      <c r="P2353" s="74">
        <f>O2353/39</f>
        <v>9.9535692307692312</v>
      </c>
      <c r="Q2353" s="39">
        <f>O2353+P2353</f>
        <v>398.14276923076926</v>
      </c>
      <c r="R2353" s="39">
        <f>C2353*Q2353</f>
        <v>1194.4283076923077</v>
      </c>
    </row>
    <row r="2354" spans="1:18" x14ac:dyDescent="0.25">
      <c r="A2354" s="6"/>
      <c r="B2354" s="44"/>
      <c r="C2354" s="11"/>
      <c r="D2354" s="11"/>
      <c r="E2354" s="31"/>
      <c r="P2354" s="72"/>
      <c r="Q2354" s="2"/>
      <c r="R2354" s="2"/>
    </row>
    <row r="2355" spans="1:18" ht="30" x14ac:dyDescent="0.25">
      <c r="A2355" s="6"/>
      <c r="B2355" s="45" t="s">
        <v>759</v>
      </c>
      <c r="C2355" s="11"/>
      <c r="D2355" s="11"/>
      <c r="E2355" s="31"/>
      <c r="P2355" s="72"/>
      <c r="Q2355" s="2"/>
      <c r="R2355" s="2"/>
    </row>
    <row r="2356" spans="1:18" x14ac:dyDescent="0.25">
      <c r="A2356" s="6"/>
      <c r="B2356" s="44"/>
      <c r="C2356" s="11"/>
      <c r="D2356" s="11"/>
      <c r="E2356" s="31"/>
      <c r="P2356" s="72"/>
      <c r="Q2356" s="2"/>
      <c r="R2356" s="2"/>
    </row>
    <row r="2357" spans="1:18" x14ac:dyDescent="0.25">
      <c r="A2357" s="7" t="s">
        <v>17</v>
      </c>
      <c r="B2357" s="48" t="s">
        <v>760</v>
      </c>
      <c r="C2357" s="11">
        <v>2</v>
      </c>
      <c r="D2357" s="12" t="s">
        <v>12</v>
      </c>
      <c r="E2357" s="25">
        <f>K2357/144*5</f>
        <v>5</v>
      </c>
      <c r="F2357" s="26">
        <f>C2357*E2357</f>
        <v>10</v>
      </c>
      <c r="G2357" s="26">
        <v>50</v>
      </c>
      <c r="H2357" s="26">
        <f>C2357*G2357</f>
        <v>100</v>
      </c>
      <c r="I2357" s="27">
        <v>161.09</v>
      </c>
      <c r="J2357" s="26">
        <f>C2357*I2357</f>
        <v>322.18</v>
      </c>
      <c r="K2357" s="28">
        <v>144</v>
      </c>
      <c r="L2357" s="26">
        <f>C2357*K2357</f>
        <v>288</v>
      </c>
      <c r="M2357" s="26">
        <f>E2357+G2357+I2357+K2357</f>
        <v>360.09000000000003</v>
      </c>
      <c r="N2357" s="26">
        <f>M2357*N$2</f>
        <v>39.609900000000003</v>
      </c>
      <c r="O2357" s="26">
        <f>M2357+N2357</f>
        <v>399.69990000000001</v>
      </c>
      <c r="P2357" s="74">
        <f>O2357/39</f>
        <v>10.248715384615386</v>
      </c>
      <c r="Q2357" s="39">
        <f>O2357+P2357</f>
        <v>409.94861538461538</v>
      </c>
      <c r="R2357" s="39">
        <f>C2357*Q2357</f>
        <v>819.89723076923076</v>
      </c>
    </row>
    <row r="2358" spans="1:18" x14ac:dyDescent="0.25">
      <c r="A2358" s="6"/>
      <c r="B2358" s="44"/>
      <c r="C2358" s="11"/>
      <c r="D2358" s="11"/>
      <c r="E2358" s="31"/>
      <c r="P2358" s="72"/>
      <c r="Q2358" s="2"/>
      <c r="R2358" s="2"/>
    </row>
    <row r="2359" spans="1:18" ht="30" x14ac:dyDescent="0.25">
      <c r="A2359" s="6"/>
      <c r="B2359" s="45" t="s">
        <v>761</v>
      </c>
      <c r="C2359" s="11"/>
      <c r="D2359" s="11"/>
      <c r="E2359" s="31"/>
      <c r="P2359" s="72"/>
      <c r="Q2359" s="2"/>
      <c r="R2359" s="2"/>
    </row>
    <row r="2360" spans="1:18" x14ac:dyDescent="0.25">
      <c r="A2360" s="6"/>
      <c r="B2360" s="44"/>
      <c r="C2360" s="11"/>
      <c r="D2360" s="11"/>
      <c r="E2360" s="31"/>
      <c r="P2360" s="72"/>
      <c r="Q2360" s="2"/>
      <c r="R2360" s="2"/>
    </row>
    <row r="2361" spans="1:18" x14ac:dyDescent="0.25">
      <c r="A2361" s="7" t="s">
        <v>18</v>
      </c>
      <c r="B2361" s="48" t="s">
        <v>762</v>
      </c>
      <c r="C2361" s="11">
        <v>3</v>
      </c>
      <c r="D2361" s="12" t="s">
        <v>12</v>
      </c>
      <c r="E2361" s="25">
        <f>K2361/144*5</f>
        <v>5</v>
      </c>
      <c r="F2361" s="26">
        <f>C2361*E2361</f>
        <v>15</v>
      </c>
      <c r="G2361" s="26">
        <v>50</v>
      </c>
      <c r="H2361" s="26">
        <f>C2361*G2361</f>
        <v>150</v>
      </c>
      <c r="I2361" s="27">
        <v>119.21</v>
      </c>
      <c r="J2361" s="26">
        <f>C2361*I2361</f>
        <v>357.63</v>
      </c>
      <c r="K2361" s="28">
        <v>144</v>
      </c>
      <c r="L2361" s="26">
        <f>C2361*K2361</f>
        <v>432</v>
      </c>
      <c r="M2361" s="26">
        <f>E2361+G2361+I2361+K2361</f>
        <v>318.20999999999998</v>
      </c>
      <c r="N2361" s="26">
        <f>M2361*N$2</f>
        <v>35.003099999999996</v>
      </c>
      <c r="O2361" s="26">
        <f>M2361+N2361</f>
        <v>353.2131</v>
      </c>
      <c r="P2361" s="74">
        <f>O2361/39</f>
        <v>9.056746153846154</v>
      </c>
      <c r="Q2361" s="39">
        <f>O2361+P2361</f>
        <v>362.26984615384617</v>
      </c>
      <c r="R2361" s="39">
        <f>C2361*Q2361</f>
        <v>1086.8095384615385</v>
      </c>
    </row>
    <row r="2362" spans="1:18" x14ac:dyDescent="0.25">
      <c r="A2362" s="6"/>
      <c r="B2362" s="44"/>
      <c r="C2362" s="11"/>
      <c r="D2362" s="11"/>
      <c r="E2362" s="31"/>
      <c r="P2362" s="72"/>
      <c r="Q2362" s="2"/>
      <c r="R2362" s="2"/>
    </row>
    <row r="2363" spans="1:18" ht="30" x14ac:dyDescent="0.25">
      <c r="A2363" s="6"/>
      <c r="B2363" s="45" t="s">
        <v>763</v>
      </c>
      <c r="C2363" s="11"/>
      <c r="D2363" s="11"/>
      <c r="E2363" s="31"/>
      <c r="P2363" s="72"/>
      <c r="Q2363" s="2"/>
      <c r="R2363" s="2"/>
    </row>
    <row r="2364" spans="1:18" x14ac:dyDescent="0.25">
      <c r="A2364" s="6"/>
      <c r="B2364" s="44"/>
      <c r="C2364" s="11"/>
      <c r="D2364" s="11"/>
      <c r="E2364" s="31"/>
      <c r="P2364" s="72"/>
      <c r="Q2364" s="2"/>
      <c r="R2364" s="2"/>
    </row>
    <row r="2365" spans="1:18" x14ac:dyDescent="0.25">
      <c r="A2365" s="7" t="s">
        <v>38</v>
      </c>
      <c r="B2365" s="48" t="s">
        <v>764</v>
      </c>
      <c r="C2365" s="11">
        <v>1</v>
      </c>
      <c r="D2365" s="12" t="s">
        <v>12</v>
      </c>
      <c r="E2365" s="25">
        <f>K2365/144*5</f>
        <v>5</v>
      </c>
      <c r="F2365" s="26">
        <f>C2365*E2365</f>
        <v>5</v>
      </c>
      <c r="G2365" s="26">
        <v>50</v>
      </c>
      <c r="H2365" s="26">
        <f>C2365*G2365</f>
        <v>50</v>
      </c>
      <c r="I2365" s="27">
        <v>150.16</v>
      </c>
      <c r="J2365" s="26">
        <f>C2365*I2365</f>
        <v>150.16</v>
      </c>
      <c r="K2365" s="28">
        <v>144</v>
      </c>
      <c r="L2365" s="26">
        <f>C2365*K2365</f>
        <v>144</v>
      </c>
      <c r="M2365" s="26">
        <f>E2365+G2365+I2365+K2365</f>
        <v>349.15999999999997</v>
      </c>
      <c r="N2365" s="26">
        <f>M2365*N$2</f>
        <v>38.407599999999995</v>
      </c>
      <c r="O2365" s="26">
        <f>M2365+N2365</f>
        <v>387.56759999999997</v>
      </c>
      <c r="P2365" s="74">
        <f>O2365/39</f>
        <v>9.9376307692307684</v>
      </c>
      <c r="Q2365" s="39">
        <f>O2365+P2365</f>
        <v>397.50523076923076</v>
      </c>
      <c r="R2365" s="39">
        <f>C2365*Q2365</f>
        <v>397.50523076923076</v>
      </c>
    </row>
    <row r="2366" spans="1:18" x14ac:dyDescent="0.25">
      <c r="A2366" s="6"/>
      <c r="B2366" s="44"/>
      <c r="C2366" s="11"/>
      <c r="D2366" s="11"/>
      <c r="E2366" s="31"/>
      <c r="P2366" s="72"/>
      <c r="Q2366" s="2"/>
      <c r="R2366" s="2"/>
    </row>
    <row r="2367" spans="1:18" x14ac:dyDescent="0.25">
      <c r="A2367" s="6"/>
      <c r="B2367" s="45" t="s">
        <v>765</v>
      </c>
      <c r="C2367" s="11"/>
      <c r="D2367" s="11"/>
      <c r="E2367" s="31"/>
      <c r="P2367" s="72"/>
      <c r="Q2367" s="2"/>
      <c r="R2367" s="2"/>
    </row>
    <row r="2368" spans="1:18" x14ac:dyDescent="0.25">
      <c r="A2368" s="6"/>
      <c r="B2368" s="44"/>
      <c r="C2368" s="11"/>
      <c r="D2368" s="11"/>
      <c r="E2368" s="31"/>
      <c r="P2368" s="72"/>
      <c r="Q2368" s="2"/>
      <c r="R2368" s="2"/>
    </row>
    <row r="2369" spans="1:18" x14ac:dyDescent="0.25">
      <c r="A2369" s="7" t="s">
        <v>39</v>
      </c>
      <c r="B2369" s="48" t="s">
        <v>766</v>
      </c>
      <c r="C2369" s="11">
        <v>3</v>
      </c>
      <c r="D2369" s="12" t="s">
        <v>12</v>
      </c>
      <c r="E2369" s="25"/>
      <c r="F2369" s="26">
        <f>C2369*E2369</f>
        <v>0</v>
      </c>
      <c r="G2369" s="26"/>
      <c r="H2369" s="26">
        <f>C2369*G2369</f>
        <v>0</v>
      </c>
      <c r="I2369" s="27"/>
      <c r="J2369" s="26">
        <f>C2369*I2369</f>
        <v>0</v>
      </c>
      <c r="K2369" s="28"/>
      <c r="L2369" s="26">
        <f>C2369*K2369</f>
        <v>0</v>
      </c>
      <c r="M2369" s="26">
        <f>E2369+G2369+I2369+K2369</f>
        <v>0</v>
      </c>
      <c r="N2369" s="26">
        <f>M2369*N$2</f>
        <v>0</v>
      </c>
      <c r="O2369" s="26">
        <f>M2369+N2369</f>
        <v>0</v>
      </c>
      <c r="P2369" s="74">
        <f>O2369/39</f>
        <v>0</v>
      </c>
      <c r="Q2369" s="41" t="s">
        <v>855</v>
      </c>
      <c r="R2369" s="39"/>
    </row>
    <row r="2370" spans="1:18" x14ac:dyDescent="0.25">
      <c r="A2370" s="6"/>
      <c r="B2370" s="44"/>
      <c r="C2370" s="11"/>
      <c r="D2370" s="11"/>
      <c r="E2370" s="31"/>
      <c r="P2370" s="72"/>
      <c r="Q2370" s="2"/>
      <c r="R2370" s="2"/>
    </row>
    <row r="2371" spans="1:18" x14ac:dyDescent="0.25">
      <c r="A2371" s="6"/>
      <c r="B2371" s="45" t="s">
        <v>767</v>
      </c>
      <c r="C2371" s="11"/>
      <c r="D2371" s="11"/>
      <c r="E2371" s="31"/>
      <c r="P2371" s="72"/>
      <c r="Q2371" s="2"/>
      <c r="R2371" s="2"/>
    </row>
    <row r="2372" spans="1:18" x14ac:dyDescent="0.25">
      <c r="A2372" s="6"/>
      <c r="B2372" s="44"/>
      <c r="C2372" s="11"/>
      <c r="D2372" s="11"/>
      <c r="E2372" s="31"/>
      <c r="P2372" s="72"/>
      <c r="Q2372" s="2"/>
      <c r="R2372" s="2"/>
    </row>
    <row r="2373" spans="1:18" ht="30" x14ac:dyDescent="0.25">
      <c r="A2373" s="8" t="s">
        <v>40</v>
      </c>
      <c r="B2373" s="49" t="s">
        <v>768</v>
      </c>
      <c r="C2373" s="13">
        <v>53</v>
      </c>
      <c r="D2373" s="14" t="s">
        <v>12</v>
      </c>
      <c r="E2373" s="25"/>
      <c r="F2373" s="26">
        <f>C2373*E2373</f>
        <v>0</v>
      </c>
      <c r="G2373" s="26"/>
      <c r="H2373" s="26">
        <f>C2373*G2373</f>
        <v>0</v>
      </c>
      <c r="I2373" s="27">
        <v>108.9</v>
      </c>
      <c r="J2373" s="26">
        <f>C2373*I2373</f>
        <v>5771.7000000000007</v>
      </c>
      <c r="K2373" s="28"/>
      <c r="L2373" s="26">
        <f>C2373*K2373</f>
        <v>0</v>
      </c>
      <c r="M2373" s="26">
        <f>E2373+G2373+I2373+K2373</f>
        <v>108.9</v>
      </c>
      <c r="N2373" s="26">
        <f>M2373*N$2</f>
        <v>11.979000000000001</v>
      </c>
      <c r="O2373" s="26">
        <f>M2373+N2373</f>
        <v>120.879</v>
      </c>
      <c r="P2373" s="74">
        <f>O2373/39</f>
        <v>3.0994615384615387</v>
      </c>
      <c r="Q2373" s="39">
        <f>O2373+P2373</f>
        <v>123.97846153846154</v>
      </c>
      <c r="R2373" s="39">
        <f>C2373*Q2373</f>
        <v>6570.8584615384616</v>
      </c>
    </row>
    <row r="2374" spans="1:18" x14ac:dyDescent="0.25">
      <c r="A2374" s="6"/>
      <c r="B2374" s="44"/>
      <c r="C2374" s="11"/>
      <c r="D2374" s="11"/>
      <c r="E2374" s="31"/>
      <c r="P2374" s="72"/>
      <c r="Q2374" s="2"/>
      <c r="R2374" s="2"/>
    </row>
    <row r="2375" spans="1:18" x14ac:dyDescent="0.25">
      <c r="A2375" s="6"/>
      <c r="B2375" s="46" t="s">
        <v>769</v>
      </c>
      <c r="C2375" s="11"/>
      <c r="D2375" s="11"/>
      <c r="E2375" s="31"/>
      <c r="P2375" s="72"/>
      <c r="Q2375" s="2"/>
      <c r="R2375" s="4"/>
    </row>
    <row r="2376" spans="1:18" x14ac:dyDescent="0.25">
      <c r="A2376" s="9"/>
      <c r="B2376" s="47"/>
      <c r="C2376" s="13"/>
      <c r="D2376" s="13"/>
      <c r="E2376" s="31"/>
      <c r="P2376" s="72"/>
      <c r="Q2376" s="2"/>
      <c r="R2376" s="2"/>
    </row>
    <row r="2377" spans="1:18" x14ac:dyDescent="0.25">
      <c r="A2377" s="6"/>
      <c r="B2377" s="44"/>
      <c r="C2377" s="11"/>
      <c r="D2377" s="11"/>
      <c r="E2377" s="31"/>
      <c r="P2377" s="72"/>
      <c r="Q2377" s="2"/>
      <c r="R2377" s="2"/>
    </row>
    <row r="2378" spans="1:18" x14ac:dyDescent="0.25">
      <c r="A2378" s="6"/>
      <c r="B2378" s="45" t="s">
        <v>770</v>
      </c>
      <c r="C2378" s="11"/>
      <c r="D2378" s="11"/>
      <c r="E2378" s="31"/>
      <c r="P2378" s="72"/>
      <c r="Q2378" s="2"/>
      <c r="R2378" s="2"/>
    </row>
    <row r="2379" spans="1:18" x14ac:dyDescent="0.25">
      <c r="A2379" s="6"/>
      <c r="B2379" s="44"/>
      <c r="C2379" s="11"/>
      <c r="D2379" s="11"/>
      <c r="E2379" s="31"/>
      <c r="P2379" s="72"/>
      <c r="Q2379" s="2"/>
      <c r="R2379" s="2"/>
    </row>
    <row r="2380" spans="1:18" x14ac:dyDescent="0.25">
      <c r="A2380" s="7" t="s">
        <v>9</v>
      </c>
      <c r="B2380" s="48" t="s">
        <v>771</v>
      </c>
      <c r="C2380" s="11">
        <v>1</v>
      </c>
      <c r="D2380" s="12" t="s">
        <v>12</v>
      </c>
      <c r="E2380" s="25">
        <v>5</v>
      </c>
      <c r="F2380" s="26">
        <f>C2380*E2380</f>
        <v>5</v>
      </c>
      <c r="G2380" s="26"/>
      <c r="H2380" s="26">
        <f>C2380*G2380</f>
        <v>0</v>
      </c>
      <c r="I2380" s="27">
        <v>248.19</v>
      </c>
      <c r="J2380" s="26">
        <f>C2380*I2380</f>
        <v>248.19</v>
      </c>
      <c r="K2380" s="28">
        <v>64</v>
      </c>
      <c r="L2380" s="26">
        <f>C2380*K2380</f>
        <v>64</v>
      </c>
      <c r="M2380" s="26">
        <f>E2380+G2380+I2380+K2380</f>
        <v>317.19</v>
      </c>
      <c r="N2380" s="26">
        <f>M2380*N$2</f>
        <v>34.890900000000002</v>
      </c>
      <c r="O2380" s="26">
        <f>M2380+N2380</f>
        <v>352.08089999999999</v>
      </c>
      <c r="P2380" s="74">
        <f>O2380/39</f>
        <v>9.0277153846153837</v>
      </c>
      <c r="Q2380" s="39">
        <f>O2380+P2380</f>
        <v>361.10861538461535</v>
      </c>
      <c r="R2380" s="39">
        <f>C2380*Q2380</f>
        <v>361.10861538461535</v>
      </c>
    </row>
    <row r="2381" spans="1:18" x14ac:dyDescent="0.25">
      <c r="A2381" s="6"/>
      <c r="B2381" s="44"/>
      <c r="C2381" s="11"/>
      <c r="D2381" s="11"/>
      <c r="E2381" s="31"/>
      <c r="P2381" s="72"/>
      <c r="Q2381" s="2"/>
      <c r="R2381" s="2"/>
    </row>
    <row r="2382" spans="1:18" x14ac:dyDescent="0.25">
      <c r="A2382" s="7" t="s">
        <v>19</v>
      </c>
      <c r="B2382" s="48" t="s">
        <v>772</v>
      </c>
      <c r="C2382" s="11">
        <v>1</v>
      </c>
      <c r="D2382" s="12" t="s">
        <v>12</v>
      </c>
      <c r="E2382" s="25">
        <v>5</v>
      </c>
      <c r="F2382" s="26">
        <f>C2382*E2382</f>
        <v>5</v>
      </c>
      <c r="G2382" s="26"/>
      <c r="H2382" s="26">
        <f>C2382*G2382</f>
        <v>0</v>
      </c>
      <c r="I2382" s="27">
        <v>248.35</v>
      </c>
      <c r="J2382" s="26">
        <f>C2382*I2382</f>
        <v>248.35</v>
      </c>
      <c r="K2382" s="28">
        <v>64</v>
      </c>
      <c r="L2382" s="26">
        <f>C2382*K2382</f>
        <v>64</v>
      </c>
      <c r="M2382" s="26">
        <f>E2382+G2382+I2382+K2382</f>
        <v>317.35000000000002</v>
      </c>
      <c r="N2382" s="26">
        <f>M2382*N$2</f>
        <v>34.908500000000004</v>
      </c>
      <c r="O2382" s="26">
        <f>M2382+N2382</f>
        <v>352.25850000000003</v>
      </c>
      <c r="P2382" s="74">
        <f>O2382/39</f>
        <v>9.0322692307692307</v>
      </c>
      <c r="Q2382" s="39">
        <f>O2382+P2382</f>
        <v>361.29076923076923</v>
      </c>
      <c r="R2382" s="39">
        <f>C2382*Q2382</f>
        <v>361.29076923076923</v>
      </c>
    </row>
    <row r="2383" spans="1:18" x14ac:dyDescent="0.25">
      <c r="A2383" s="6"/>
      <c r="B2383" s="44"/>
      <c r="C2383" s="11"/>
      <c r="D2383" s="11"/>
      <c r="E2383" s="31"/>
      <c r="P2383" s="72"/>
      <c r="Q2383" s="2"/>
      <c r="R2383" s="2"/>
    </row>
    <row r="2384" spans="1:18" x14ac:dyDescent="0.25">
      <c r="A2384" s="8" t="s">
        <v>11</v>
      </c>
      <c r="B2384" s="49" t="s">
        <v>773</v>
      </c>
      <c r="C2384" s="13">
        <v>1</v>
      </c>
      <c r="D2384" s="14" t="s">
        <v>12</v>
      </c>
      <c r="E2384" s="25">
        <v>5</v>
      </c>
      <c r="F2384" s="26">
        <f>C2384*E2384</f>
        <v>5</v>
      </c>
      <c r="G2384" s="26"/>
      <c r="H2384" s="26">
        <f>C2384*G2384</f>
        <v>0</v>
      </c>
      <c r="I2384" s="27">
        <v>245.28</v>
      </c>
      <c r="J2384" s="26">
        <f>C2384*I2384</f>
        <v>245.28</v>
      </c>
      <c r="K2384" s="28">
        <v>64</v>
      </c>
      <c r="L2384" s="26">
        <f>C2384*K2384</f>
        <v>64</v>
      </c>
      <c r="M2384" s="26">
        <f>E2384+G2384+I2384+K2384</f>
        <v>314.27999999999997</v>
      </c>
      <c r="N2384" s="26">
        <f>M2384*N$2</f>
        <v>34.570799999999998</v>
      </c>
      <c r="O2384" s="26">
        <f>M2384+N2384</f>
        <v>348.85079999999999</v>
      </c>
      <c r="P2384" s="74">
        <f>O2384/39</f>
        <v>8.9448923076923084</v>
      </c>
      <c r="Q2384" s="39">
        <f>O2384+P2384</f>
        <v>357.79569230769232</v>
      </c>
      <c r="R2384" s="39">
        <f>C2384*Q2384</f>
        <v>357.79569230769232</v>
      </c>
    </row>
    <row r="2385" spans="1:18" x14ac:dyDescent="0.25">
      <c r="A2385" s="6"/>
      <c r="B2385" s="44"/>
      <c r="C2385" s="11"/>
      <c r="D2385" s="11"/>
      <c r="E2385" s="31"/>
      <c r="P2385" s="72"/>
      <c r="Q2385" s="2"/>
      <c r="R2385" s="2"/>
    </row>
    <row r="2386" spans="1:18" x14ac:dyDescent="0.25">
      <c r="A2386" s="6"/>
      <c r="B2386" s="46" t="s">
        <v>774</v>
      </c>
      <c r="C2386" s="11"/>
      <c r="D2386" s="11"/>
      <c r="E2386" s="31"/>
      <c r="P2386" s="72"/>
      <c r="Q2386" s="2"/>
      <c r="R2386" s="4"/>
    </row>
    <row r="2387" spans="1:18" x14ac:dyDescent="0.25">
      <c r="A2387" s="9"/>
      <c r="B2387" s="47"/>
      <c r="C2387" s="13"/>
      <c r="D2387" s="13"/>
      <c r="E2387" s="31"/>
      <c r="P2387" s="72"/>
      <c r="Q2387" s="2"/>
      <c r="R2387" s="2"/>
    </row>
    <row r="2388" spans="1:18" x14ac:dyDescent="0.25">
      <c r="A2388" s="6"/>
      <c r="B2388" s="44"/>
      <c r="C2388" s="11"/>
      <c r="D2388" s="11"/>
      <c r="E2388" s="31"/>
      <c r="P2388" s="72"/>
      <c r="Q2388" s="2"/>
      <c r="R2388" s="2"/>
    </row>
    <row r="2389" spans="1:18" x14ac:dyDescent="0.25">
      <c r="A2389" s="6"/>
      <c r="B2389" s="45" t="s">
        <v>807</v>
      </c>
      <c r="C2389" s="11"/>
      <c r="D2389" s="11"/>
      <c r="E2389" s="31"/>
      <c r="P2389" s="72"/>
      <c r="Q2389" s="2"/>
      <c r="R2389" s="2"/>
    </row>
    <row r="2390" spans="1:18" x14ac:dyDescent="0.25">
      <c r="A2390" s="6"/>
      <c r="B2390" s="44"/>
      <c r="C2390" s="11"/>
      <c r="D2390" s="11"/>
      <c r="E2390" s="31"/>
      <c r="P2390" s="72"/>
      <c r="Q2390" s="2"/>
      <c r="R2390" s="2"/>
    </row>
    <row r="2391" spans="1:18" x14ac:dyDescent="0.25">
      <c r="A2391" s="6"/>
      <c r="B2391" s="45" t="s">
        <v>775</v>
      </c>
      <c r="C2391" s="11"/>
      <c r="D2391" s="11"/>
      <c r="E2391" s="31"/>
      <c r="P2391" s="72"/>
      <c r="Q2391" s="2"/>
      <c r="R2391" s="2"/>
    </row>
    <row r="2392" spans="1:18" x14ac:dyDescent="0.25">
      <c r="A2392" s="6"/>
      <c r="B2392" s="45"/>
      <c r="C2392" s="11"/>
      <c r="D2392" s="11"/>
      <c r="E2392" s="31"/>
      <c r="P2392" s="72"/>
      <c r="Q2392" s="2"/>
      <c r="R2392" s="2"/>
    </row>
    <row r="2393" spans="1:18" x14ac:dyDescent="0.25">
      <c r="A2393" s="6"/>
      <c r="B2393" s="45" t="s">
        <v>5</v>
      </c>
      <c r="C2393" s="11"/>
      <c r="D2393" s="11"/>
      <c r="E2393" s="31"/>
      <c r="P2393" s="72"/>
      <c r="Q2393" s="2"/>
      <c r="R2393" s="2"/>
    </row>
    <row r="2394" spans="1:18" x14ac:dyDescent="0.25">
      <c r="A2394" s="6"/>
      <c r="B2394" s="45"/>
      <c r="C2394" s="11"/>
      <c r="D2394" s="11"/>
      <c r="E2394" s="31"/>
      <c r="P2394" s="72"/>
      <c r="Q2394" s="2"/>
      <c r="R2394" s="2"/>
    </row>
    <row r="2395" spans="1:18" x14ac:dyDescent="0.25">
      <c r="A2395" s="6"/>
      <c r="B2395" s="45" t="s">
        <v>45</v>
      </c>
      <c r="C2395" s="11"/>
      <c r="D2395" s="11"/>
      <c r="E2395" s="31"/>
      <c r="P2395" s="72"/>
      <c r="Q2395" s="2"/>
      <c r="R2395" s="2"/>
    </row>
    <row r="2396" spans="1:18" x14ac:dyDescent="0.25">
      <c r="A2396" s="6"/>
      <c r="B2396" s="45"/>
      <c r="C2396" s="11"/>
      <c r="D2396" s="11"/>
      <c r="E2396" s="31"/>
      <c r="P2396" s="72"/>
      <c r="Q2396" s="2"/>
      <c r="R2396" s="2"/>
    </row>
    <row r="2397" spans="1:18" ht="60" x14ac:dyDescent="0.25">
      <c r="A2397" s="6"/>
      <c r="B2397" s="45" t="s">
        <v>171</v>
      </c>
      <c r="C2397" s="11"/>
      <c r="D2397" s="11"/>
      <c r="E2397" s="31"/>
      <c r="P2397" s="72"/>
      <c r="Q2397" s="2"/>
      <c r="R2397" s="2"/>
    </row>
    <row r="2398" spans="1:18" x14ac:dyDescent="0.25">
      <c r="A2398" s="6"/>
      <c r="B2398" s="45"/>
      <c r="C2398" s="11"/>
      <c r="D2398" s="11"/>
      <c r="E2398" s="31"/>
      <c r="P2398" s="72"/>
      <c r="Q2398" s="2"/>
      <c r="R2398" s="2"/>
    </row>
    <row r="2399" spans="1:18" ht="60" x14ac:dyDescent="0.25">
      <c r="A2399" s="6"/>
      <c r="B2399" s="45" t="s">
        <v>776</v>
      </c>
      <c r="C2399" s="11"/>
      <c r="D2399" s="11"/>
      <c r="E2399" s="31"/>
      <c r="P2399" s="72"/>
      <c r="Q2399" s="2"/>
      <c r="R2399" s="2"/>
    </row>
    <row r="2400" spans="1:18" x14ac:dyDescent="0.25">
      <c r="A2400" s="6"/>
      <c r="B2400" s="45"/>
      <c r="C2400" s="11"/>
      <c r="D2400" s="11"/>
      <c r="E2400" s="31"/>
      <c r="P2400" s="72"/>
      <c r="Q2400" s="2"/>
      <c r="R2400" s="2"/>
    </row>
    <row r="2401" spans="1:18" x14ac:dyDescent="0.25">
      <c r="A2401" s="6"/>
      <c r="B2401" s="45" t="s">
        <v>777</v>
      </c>
      <c r="C2401" s="11"/>
      <c r="D2401" s="11"/>
      <c r="E2401" s="31"/>
      <c r="P2401" s="72"/>
      <c r="Q2401" s="2"/>
      <c r="R2401" s="2"/>
    </row>
    <row r="2402" spans="1:18" x14ac:dyDescent="0.25">
      <c r="A2402" s="6"/>
      <c r="B2402" s="45"/>
      <c r="C2402" s="11"/>
      <c r="D2402" s="11"/>
      <c r="E2402" s="31"/>
      <c r="P2402" s="72"/>
      <c r="Q2402" s="2"/>
      <c r="R2402" s="2"/>
    </row>
    <row r="2403" spans="1:18" ht="60" x14ac:dyDescent="0.25">
      <c r="A2403" s="6"/>
      <c r="B2403" s="45" t="s">
        <v>778</v>
      </c>
      <c r="C2403" s="11"/>
      <c r="D2403" s="11"/>
      <c r="E2403" s="31"/>
      <c r="P2403" s="72"/>
      <c r="Q2403" s="2"/>
      <c r="R2403" s="2"/>
    </row>
    <row r="2404" spans="1:18" x14ac:dyDescent="0.25">
      <c r="A2404" s="6"/>
      <c r="B2404" s="45"/>
      <c r="C2404" s="11"/>
      <c r="D2404" s="11"/>
      <c r="E2404" s="31"/>
      <c r="P2404" s="72"/>
      <c r="Q2404" s="2"/>
      <c r="R2404" s="2"/>
    </row>
    <row r="2405" spans="1:18" x14ac:dyDescent="0.25">
      <c r="A2405" s="6"/>
      <c r="B2405" s="45" t="s">
        <v>6</v>
      </c>
      <c r="C2405" s="11"/>
      <c r="D2405" s="11"/>
      <c r="E2405" s="31"/>
      <c r="P2405" s="72"/>
      <c r="Q2405" s="2"/>
      <c r="R2405" s="2"/>
    </row>
    <row r="2406" spans="1:18" x14ac:dyDescent="0.25">
      <c r="A2406" s="6"/>
      <c r="B2406" s="45"/>
      <c r="C2406" s="11"/>
      <c r="D2406" s="11"/>
      <c r="E2406" s="31"/>
      <c r="P2406" s="72"/>
      <c r="Q2406" s="2"/>
      <c r="R2406" s="2"/>
    </row>
    <row r="2407" spans="1:18" x14ac:dyDescent="0.25">
      <c r="A2407" s="6"/>
      <c r="B2407" s="45" t="s">
        <v>7</v>
      </c>
      <c r="C2407" s="11"/>
      <c r="D2407" s="11"/>
      <c r="E2407" s="31"/>
      <c r="P2407" s="72"/>
      <c r="Q2407" s="2"/>
      <c r="R2407" s="2"/>
    </row>
    <row r="2408" spans="1:18" x14ac:dyDescent="0.25">
      <c r="A2408" s="6"/>
      <c r="B2408" s="44"/>
      <c r="C2408" s="11"/>
      <c r="D2408" s="11"/>
      <c r="E2408" s="31"/>
      <c r="P2408" s="72"/>
      <c r="Q2408" s="2"/>
      <c r="R2408" s="2"/>
    </row>
    <row r="2409" spans="1:18" x14ac:dyDescent="0.25">
      <c r="A2409" s="8" t="s">
        <v>9</v>
      </c>
      <c r="B2409" s="49" t="s">
        <v>8</v>
      </c>
      <c r="C2409" s="13">
        <v>1</v>
      </c>
      <c r="D2409" s="14" t="s">
        <v>10</v>
      </c>
      <c r="E2409" s="33"/>
      <c r="F2409" s="34"/>
      <c r="G2409" s="34"/>
      <c r="H2409" s="34"/>
      <c r="I2409" s="34"/>
      <c r="J2409" s="34"/>
      <c r="K2409" s="34"/>
      <c r="L2409" s="34"/>
      <c r="M2409" s="34"/>
      <c r="N2409" s="34"/>
      <c r="O2409" s="34"/>
      <c r="P2409" s="73"/>
      <c r="Q2409" s="18" t="s">
        <v>815</v>
      </c>
      <c r="R2409" s="2"/>
    </row>
    <row r="2410" spans="1:18" x14ac:dyDescent="0.25">
      <c r="A2410" s="6"/>
      <c r="B2410" s="44"/>
      <c r="C2410" s="11"/>
      <c r="D2410" s="11"/>
      <c r="E2410" s="31"/>
      <c r="P2410" s="72"/>
      <c r="Q2410" s="2"/>
      <c r="R2410" s="2"/>
    </row>
    <row r="2411" spans="1:18" x14ac:dyDescent="0.25">
      <c r="A2411" s="6"/>
      <c r="B2411" s="46" t="s">
        <v>779</v>
      </c>
      <c r="C2411" s="11"/>
      <c r="D2411" s="11"/>
      <c r="E2411" s="31"/>
      <c r="P2411" s="72"/>
      <c r="Q2411" s="2"/>
      <c r="R2411" s="4"/>
    </row>
    <row r="2412" spans="1:18" x14ac:dyDescent="0.25">
      <c r="A2412" s="9"/>
      <c r="B2412" s="47"/>
      <c r="C2412" s="13"/>
      <c r="D2412" s="13"/>
      <c r="E2412" s="31"/>
      <c r="P2412" s="72"/>
      <c r="Q2412" s="2"/>
      <c r="R2412" s="2"/>
    </row>
    <row r="2413" spans="1:18" x14ac:dyDescent="0.25">
      <c r="A2413" s="6"/>
      <c r="B2413" s="44"/>
      <c r="C2413" s="11"/>
      <c r="D2413" s="11"/>
      <c r="E2413" s="31"/>
      <c r="P2413" s="72"/>
      <c r="Q2413" s="2"/>
      <c r="R2413" s="2"/>
    </row>
    <row r="2414" spans="1:18" x14ac:dyDescent="0.25">
      <c r="A2414" s="6"/>
      <c r="B2414" s="45" t="s">
        <v>780</v>
      </c>
      <c r="C2414" s="11"/>
      <c r="D2414" s="11"/>
      <c r="E2414" s="31"/>
      <c r="P2414" s="72"/>
      <c r="Q2414" s="2"/>
      <c r="R2414" s="2"/>
    </row>
    <row r="2415" spans="1:18" x14ac:dyDescent="0.25">
      <c r="A2415" s="6"/>
      <c r="B2415" s="45"/>
      <c r="C2415" s="11"/>
      <c r="D2415" s="11"/>
      <c r="E2415" s="31"/>
      <c r="P2415" s="72"/>
      <c r="Q2415" s="2"/>
      <c r="R2415" s="2"/>
    </row>
    <row r="2416" spans="1:18" ht="45" x14ac:dyDescent="0.25">
      <c r="A2416" s="6"/>
      <c r="B2416" s="45" t="s">
        <v>781</v>
      </c>
      <c r="C2416" s="11"/>
      <c r="D2416" s="11"/>
      <c r="E2416" s="31"/>
      <c r="P2416" s="72"/>
      <c r="Q2416" s="2"/>
      <c r="R2416" s="2"/>
    </row>
    <row r="2417" spans="1:18" x14ac:dyDescent="0.25">
      <c r="A2417" s="6"/>
      <c r="B2417" s="45"/>
      <c r="C2417" s="11"/>
      <c r="D2417" s="11"/>
      <c r="E2417" s="31"/>
      <c r="P2417" s="72"/>
      <c r="Q2417" s="2"/>
      <c r="R2417" s="2"/>
    </row>
    <row r="2418" spans="1:18" x14ac:dyDescent="0.25">
      <c r="A2418" s="6"/>
      <c r="B2418" s="45" t="s">
        <v>782</v>
      </c>
      <c r="C2418" s="11"/>
      <c r="D2418" s="11"/>
      <c r="E2418" s="31"/>
      <c r="P2418" s="72"/>
      <c r="Q2418" s="2"/>
      <c r="R2418" s="2"/>
    </row>
    <row r="2419" spans="1:18" x14ac:dyDescent="0.25">
      <c r="A2419" s="6"/>
      <c r="B2419" s="44"/>
      <c r="C2419" s="11"/>
      <c r="D2419" s="11"/>
      <c r="E2419" s="31"/>
      <c r="P2419" s="72"/>
      <c r="Q2419" s="2"/>
      <c r="R2419" s="2"/>
    </row>
    <row r="2420" spans="1:18" x14ac:dyDescent="0.25">
      <c r="A2420" s="8" t="s">
        <v>13</v>
      </c>
      <c r="B2420" s="49" t="s">
        <v>783</v>
      </c>
      <c r="C2420" s="13">
        <v>1</v>
      </c>
      <c r="D2420" s="14" t="s">
        <v>12</v>
      </c>
      <c r="E2420" s="33"/>
      <c r="F2420" s="34"/>
      <c r="G2420" s="34"/>
      <c r="H2420" s="34"/>
      <c r="I2420" s="34"/>
      <c r="J2420" s="34"/>
      <c r="K2420" s="34"/>
      <c r="L2420" s="34"/>
      <c r="M2420" s="34"/>
      <c r="N2420" s="34"/>
      <c r="O2420" s="34"/>
      <c r="P2420" s="73"/>
      <c r="Q2420" s="17" t="s">
        <v>814</v>
      </c>
      <c r="R2420" s="2"/>
    </row>
    <row r="2421" spans="1:18" x14ac:dyDescent="0.25">
      <c r="A2421" s="6"/>
      <c r="B2421" s="44"/>
      <c r="C2421" s="11"/>
      <c r="D2421" s="11"/>
      <c r="E2421" s="31"/>
      <c r="P2421" s="72"/>
      <c r="Q2421" s="2"/>
      <c r="R2421" s="2"/>
    </row>
    <row r="2422" spans="1:18" x14ac:dyDescent="0.25">
      <c r="A2422" s="6"/>
      <c r="B2422" s="46" t="s">
        <v>784</v>
      </c>
      <c r="C2422" s="11"/>
      <c r="D2422" s="11"/>
      <c r="E2422" s="31"/>
      <c r="P2422" s="72"/>
      <c r="Q2422" s="2"/>
      <c r="R2422" s="4"/>
    </row>
    <row r="2423" spans="1:18" x14ac:dyDescent="0.25">
      <c r="A2423" s="9"/>
      <c r="B2423" s="47"/>
      <c r="C2423" s="13"/>
      <c r="D2423" s="13"/>
      <c r="E2423" s="31"/>
      <c r="P2423" s="72"/>
      <c r="Q2423" s="3"/>
      <c r="R2423" s="2"/>
    </row>
    <row r="2424" spans="1:18" ht="15.75" thickBot="1" x14ac:dyDescent="0.3">
      <c r="R2424" s="69">
        <f>SUM(R6:R2423)</f>
        <v>2093689.324613332</v>
      </c>
    </row>
    <row r="2425" spans="1:18" ht="15.75" thickTop="1" x14ac:dyDescent="0.25"/>
  </sheetData>
  <autoFilter ref="A4:R2423"/>
  <pageMargins left="0.31496062992125984" right="0.31496062992125984" top="0.55118110236220474" bottom="0.55118110236220474"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Osborne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Pepper</dc:creator>
  <cp:lastModifiedBy>Ian Andrew</cp:lastModifiedBy>
  <cp:lastPrinted>2016-12-15T15:25:22Z</cp:lastPrinted>
  <dcterms:created xsi:type="dcterms:W3CDTF">2016-10-05T10:57:42Z</dcterms:created>
  <dcterms:modified xsi:type="dcterms:W3CDTF">2016-12-16T10:25:01Z</dcterms:modified>
</cp:coreProperties>
</file>